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376" windowHeight="6120" tabRatio="544" activeTab="1"/>
  </bookViews>
  <sheets>
    <sheet name="1 Доходи" sheetId="1" r:id="rId1"/>
    <sheet name="2 Видатки" sheetId="2" r:id="rId2"/>
  </sheets>
  <definedNames>
    <definedName name="_xlnm.Print_Titles" localSheetId="1">'2 Видатки'!$1:$1</definedName>
    <definedName name="_xlnm.Print_Area" localSheetId="0">'1 Доходи'!$A$1:$G$66</definedName>
    <definedName name="_xlnm.Print_Area" localSheetId="1">'2 Видатки'!$A$1:$H$116</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6"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<sst xmlns="http://schemas.openxmlformats.org/spreadsheetml/2006/main" count="269" uniqueCount="241">
  <si>
    <t>Загальний фонд</t>
  </si>
  <si>
    <t>Спеціальний фонд</t>
  </si>
  <si>
    <t xml:space="preserve"> ВИДАТКИ</t>
  </si>
  <si>
    <t>010000</t>
  </si>
  <si>
    <t>Державне управління</t>
  </si>
  <si>
    <t>070000</t>
  </si>
  <si>
    <t>Освіта</t>
  </si>
  <si>
    <t>070201</t>
  </si>
  <si>
    <t>Загальноосвітні школи</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</si>
  <si>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</si>
  <si>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</si>
  <si>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</si>
  <si>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</si>
  <si>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</si>
  <si>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Методкабінет</t>
  </si>
  <si>
    <t>070804</t>
  </si>
  <si>
    <t>Централізована бухгалтерія</t>
  </si>
  <si>
    <t>070805</t>
  </si>
  <si>
    <t>Групи централізованого господарського обслуговування</t>
  </si>
  <si>
    <t>070808</t>
  </si>
  <si>
    <t>Допомога дітям - 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</si>
  <si>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</si>
  <si>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</si>
  <si>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</si>
  <si>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</si>
  <si>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</si>
  <si>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</si>
  <si>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</si>
  <si>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</si>
  <si>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</si>
  <si>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</si>
  <si>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</si>
  <si>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</si>
  <si>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</si>
  <si>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</si>
  <si>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</si>
  <si>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</si>
  <si>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</si>
  <si>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</si>
  <si>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</si>
  <si>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</si>
  <si>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</si>
  <si>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</si>
  <si>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</si>
  <si>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</si>
  <si>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</si>
  <si>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</si>
  <si>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</si>
  <si>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</si>
  <si>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</si>
  <si>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</si>
  <si>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</si>
  <si>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</si>
  <si>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</si>
  <si>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</si>
  <si>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</si>
  <si>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</si>
  <si>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</si>
  <si>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</si>
  <si>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</si>
  <si>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</si>
  <si>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</si>
  <si>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</si>
  <si>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</si>
  <si>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</si>
  <si>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</si>
  <si>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</si>
  <si>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</si>
  <si>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</si>
  <si>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</si>
  <si>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</si>
  <si>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</si>
  <si>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</si>
  <si>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</si>
  <si>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</si>
  <si>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</si>
  <si>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</si>
  <si>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</si>
  <si>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</si>
  <si>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</si>
  <si>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</si>
  <si>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</si>
  <si>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</si>
  <si>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</si>
  <si>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</si>
  <si>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</si>
  <si>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</si>
  <si>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</si>
  <si>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</si>
  <si>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</si>
  <si>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</si>
  <si>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</si>
  <si>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</si>
  <si>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</si>
  <si>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</si>
  <si>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</si>
  <si>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</si>
  <si>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</si>
  <si>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</si>
  <si>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</si>
  <si>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</si>
  <si>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</si>
  <si>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</si>
  <si>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</si>
  <si>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</si>
  <si>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</si>
  <si>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</si>
  <si>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</si>
  <si>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</si>
  <si>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</si>
  <si>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</si>
  <si>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</si>
  <si>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</si>
  <si>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</si>
  <si>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</si>
  <si>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</si>
  <si>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</si>
  <si>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</si>
  <si>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</si>
  <si>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</si>
  <si>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</si>
  <si>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</si>
  <si>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</si>
  <si>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</si>
  <si>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</si>
  <si>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</si>
  <si>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</si>
  <si>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</si>
  <si>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</si>
  <si>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</si>
  <si>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</si>
  <si>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</si>
  <si>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</si>
  <si>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</si>
  <si>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</si>
  <si>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</si>
  <si>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</si>
  <si>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</si>
  <si>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</si>
  <si>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</si>
  <si>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</si>
  <si>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</si>
  <si>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</si>
  <si>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</si>
  <si>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</si>
  <si>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</si>
  <si>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</si>
  <si>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</si>
  <si>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</si>
  <si>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</si>
  <si>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</si>
  <si>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</si>
  <si>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Л.І.Потапенко</t>
  </si>
  <si>
    <t xml:space="preserve">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</si>
  <si>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</si>
  <si>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</si>
  <si>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</si>
  <si>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</si>
  <si>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</si>
  <si>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</si>
  <si>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Уточнені бюджетні призначення на звітний період</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</si>
  <si>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</si>
  <si>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</si>
  <si>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</si>
  <si>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</si>
  <si>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</si>
  <si>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</si>
  <si>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</si>
  <si>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</si>
  <si>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</si>
  <si>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</si>
  <si>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</si>
  <si>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</si>
  <si>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</si>
  <si>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</si>
  <si>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</si>
  <si>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</si>
  <si>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</si>
  <si>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</si>
  <si>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</si>
  <si>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</si>
  <si>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</si>
  <si>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</si>
  <si>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</si>
  <si>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</si>
  <si>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</si>
  <si>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</si>
  <si>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</si>
  <si>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</si>
  <si>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</si>
  <si>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</si>
  <si>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</si>
  <si>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</si>
  <si>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</si>
  <si>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</si>
  <si>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виконання до бюджетних призначень на 2012 рік</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</si>
  <si>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</si>
  <si>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</si>
  <si>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</si>
  <si>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</si>
  <si>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</si>
  <si>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</si>
  <si>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</si>
  <si>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</si>
  <si>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Адміністративні збори та платежі, доходи від некомерційної господарської діяльності</t>
  </si>
  <si>
    <t>Інші неподаткові надходження</t>
  </si>
  <si>
    <t xml:space="preserve">Інші надхордження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</si>
  <si>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</si>
  <si>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r>
      <t>Податок на прибуток підприємств</t>
    </r>
    <r>
      <rPr>
        <sz val="12"/>
        <color indexed="8"/>
        <rFont val="Times New Roman"/>
        <family val="1"/>
      </rPr>
      <t> </t>
    </r>
  </si>
  <si>
    <r>
      <t>Доходи від власності та підприємницької діяльності</t>
    </r>
    <r>
      <rPr>
        <sz val="12"/>
        <color indexed="8"/>
        <rFont val="Times New Roman"/>
        <family val="1"/>
      </rPr>
      <t> </t>
    </r>
  </si>
  <si>
    <r>
      <t>Інші надходження</t>
    </r>
    <r>
      <rPr>
        <sz val="12"/>
        <color indexed="8"/>
        <rFont val="Times New Roman"/>
        <family val="1"/>
      </rPr>
      <t> </t>
    </r>
  </si>
  <si>
    <r>
      <t>Надходження від продажу основного капіталу</t>
    </r>
    <r>
      <rPr>
        <sz val="12"/>
        <color indexed="8"/>
        <rFont val="Times New Roman"/>
        <family val="1"/>
      </rPr>
      <t> </t>
    </r>
  </si>
  <si>
    <r>
      <t>Від органів державного управління</t>
    </r>
    <r>
      <rPr>
        <sz val="12"/>
        <color indexed="8"/>
        <rFont val="Times New Roman"/>
        <family val="1"/>
      </rPr>
      <t> </t>
    </r>
  </si>
  <si>
    <r>
      <t>Кошти, що надходять з інших бюджетів</t>
    </r>
    <r>
      <rPr>
        <sz val="12"/>
        <color indexed="8"/>
        <rFont val="Times New Roman"/>
        <family val="1"/>
      </rPr>
      <t> </t>
    </r>
  </si>
  <si>
    <r>
      <t>Дотації</t>
    </r>
    <r>
      <rPr>
        <sz val="12"/>
        <color indexed="8"/>
        <rFont val="Times New Roman"/>
        <family val="1"/>
      </rPr>
      <t> </t>
    </r>
  </si>
  <si>
    <r>
      <t>Субвенції</t>
    </r>
    <r>
      <rPr>
        <sz val="12"/>
        <color indexed="8"/>
        <rFont val="Times New Roman"/>
        <family val="1"/>
      </rPr>
      <t> </t>
    </r>
  </si>
  <si>
    <r>
      <t>Інші джерела власних надходжень бюджетних установ</t>
    </r>
    <r>
      <rPr>
        <sz val="12"/>
        <color indexed="8"/>
        <rFont val="Times New Roman"/>
        <family val="1"/>
      </rPr>
      <t> </t>
    </r>
  </si>
  <si>
    <t>субвенції</t>
  </si>
  <si>
    <t>без субвенц</t>
  </si>
  <si>
    <t>Підтримка малого і середнього підприємництва </t>
  </si>
  <si>
    <t>Інші послуги, пов`язані з економічною діяльністю </t>
  </si>
  <si>
    <t>Бюджетні призначення на  2013 рік</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</si>
  <si>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</si>
  <si>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</si>
  <si>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090411</t>
  </si>
  <si>
    <t>Кошти на забезпечення побутовим вугіллям окремих категорій населення </t>
  </si>
  <si>
    <t>додати субвенцію  по 091101</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</si>
  <si>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</si>
  <si>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</si>
  <si>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</si>
  <si>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до рішення сесії </t>
  </si>
  <si>
    <t>за І квартал 2013 року"</t>
  </si>
  <si>
    <t>та спеціальному фонду за І квартал 2013 року</t>
  </si>
  <si>
    <t xml:space="preserve">Виконано </t>
  </si>
  <si>
    <t>Інші додаткові дотації</t>
  </si>
  <si>
    <t xml:space="preserve">                        2013 року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</si>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</sst>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47">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b/>
      <i/>
      <sz val="14"/>
      <color indexed="8"/>
      <name val="Times New Roman"/>
      <family val="1"/>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i/>
      <sz val="16"/>
      <color indexed="8"/>
      <name val="Times New Roman"/>
      <family val="1"/>
    </font>
    <font>
      <i/>
      <sz val="14"/>
      <color indexed="8"/>
      <name val="Times New Roman"/>
      <family val="1"/>
    </font>
    <font>
      <sz val="14"/>
      <color indexed="63"/>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b/>
      <i/>
      <sz val="12"/>
      <color indexed="8"/>
      <name val="Times New Roman"/>
      <family val="1"/>
    </font>
    <font>
      <b/>
      <sz val="18"/>
      <color indexed="8"/>
      <name val="Times New Roman"/>
      <family val="1"/>
    </font>
    <font>
      <sz val="10"/>
      <color indexed="8"/>
      <name val="Times New Roman"/>
      <family val="1"/>
    </font>
    <font>
      <sz val="10"/>
      <name val="Helv"/>
      <family val="0"/>
    </font>
    <font>
      <i/>
      <sz val="12"/>
      <name val="Times New Roman"/>
      <family val="1"/>
    </font>
    <font>
      <b/>
      <sz val="16"/>
      <color indexed="8"/>
      <name val="Times New Roman"/>
      <family val="1"/>
    </font>
    <font>
      <sz val="16"/>
      <color indexed="8"/>
      <name val="Times New Roman"/>
      <family val="1"/>
    </font>
    <font>
      <i/>
      <sz val="12"/>
      <color indexed="8"/>
      <name val="Times New Roman"/>
      <family val="1"/>
    </font>
    <font>
      <sz val="10"/>
      <name val="Times New Roman"/>
      <family val="1"/>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right>
        <color indexed="63"/>
      </right>
      <top style="thin"/>
      <bottom style="thin"/>
    </border>
  </borders>
  <cellStyleXfs count="65">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15" borderId="7" applyNumberFormat="0" applyAlignment="0" applyProtection="0"/>
    <xf numFmtId="0" fontId="19" fillId="0" borderId="0" applyNumberFormat="0" applyFill="0" applyBorder="0" applyAlignment="0" applyProtection="0"/>
    <xf numFmtId="0" fontId="25" fillId="8" borderId="0" applyNumberFormat="0" applyBorder="0" applyAlignment="0" applyProtection="0"/>
    <xf numFmtId="0" fontId="0" fillId="0" borderId="0">
      <alignment/>
      <protection/>
    </xf>
    <xf numFmtId="0" fontId="9" fillId="0" borderId="0">
      <alignment/>
      <protection/>
    </xf>
    <xf numFmtId="0" fontId="7" fillId="0" borderId="0" applyNumberFormat="0" applyFill="0" applyBorder="0" applyAlignment="0" applyProtection="0"/>
    <xf numFmtId="0" fontId="24"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7" borderId="0" applyNumberFormat="0" applyBorder="0" applyAlignment="0" applyProtection="0"/>
  </cellStyleXfs>
  <cellXfs count="149">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49" fontId="4" fillId="0" borderId="10" xfId="0" applyNumberFormat="1" applyFont="1" applyFill="1" applyBorder="1" applyAlignment="1">
      <alignment horizontal="left" vertical="top"/>
    </xf>
    <xf numFmtId="0" fontId="4" fillId="0" borderId="10" xfId="0" applyFont="1" applyFill="1" applyBorder="1" applyAlignment="1">
      <alignment vertical="top" wrapText="1"/>
    </xf>
    <xf numFmtId="1" fontId="4" fillId="0" borderId="10" xfId="0" applyNumberFormat="1" applyFont="1" applyFill="1" applyBorder="1" applyAlignment="1">
      <alignment horizontal="center" vertical="top"/>
    </xf>
    <xf numFmtId="172" fontId="4" fillId="0" borderId="10" xfId="0" applyNumberFormat="1" applyFont="1" applyFill="1" applyBorder="1" applyAlignment="1">
      <alignment horizontal="center" vertical="top"/>
    </xf>
    <xf numFmtId="49" fontId="4" fillId="0" borderId="11" xfId="0" applyNumberFormat="1" applyFont="1" applyFill="1" applyBorder="1" applyAlignment="1">
      <alignment horizontal="left" vertical="top"/>
    </xf>
    <xf numFmtId="0" fontId="4" fillId="0" borderId="11" xfId="0" applyFont="1" applyFill="1" applyBorder="1" applyAlignment="1">
      <alignment vertical="top" wrapText="1"/>
    </xf>
    <xf numFmtId="1" fontId="4" fillId="0" borderId="11" xfId="0" applyNumberFormat="1" applyFont="1" applyFill="1" applyBorder="1" applyAlignment="1">
      <alignment horizontal="center" vertical="top"/>
    </xf>
    <xf numFmtId="49" fontId="3" fillId="0" borderId="11" xfId="0" applyNumberFormat="1" applyFont="1" applyFill="1" applyBorder="1" applyAlignment="1">
      <alignment horizontal="left" vertical="top"/>
    </xf>
    <xf numFmtId="0" fontId="3" fillId="0" borderId="11" xfId="0" applyFont="1" applyFill="1" applyBorder="1" applyAlignment="1">
      <alignment vertical="top" wrapText="1"/>
    </xf>
    <xf numFmtId="1" fontId="3" fillId="0" borderId="11" xfId="0" applyNumberFormat="1" applyFont="1" applyFill="1" applyBorder="1" applyAlignment="1">
      <alignment horizontal="center" vertical="top"/>
    </xf>
    <xf numFmtId="0" fontId="5" fillId="0" borderId="11" xfId="0" applyFont="1" applyFill="1" applyBorder="1" applyAlignment="1">
      <alignment vertical="top" wrapText="1"/>
    </xf>
    <xf numFmtId="49" fontId="3" fillId="0" borderId="12" xfId="0" applyNumberFormat="1" applyFont="1" applyFill="1" applyBorder="1" applyAlignment="1">
      <alignment horizontal="left" vertical="top"/>
    </xf>
    <xf numFmtId="0" fontId="3" fillId="0" borderId="12" xfId="54" applyFont="1" applyFill="1" applyBorder="1" applyAlignment="1" applyProtection="1">
      <alignment vertical="center" wrapText="1"/>
      <protection/>
    </xf>
    <xf numFmtId="1" fontId="3" fillId="0" borderId="12" xfId="0" applyNumberFormat="1" applyFont="1" applyFill="1" applyBorder="1" applyAlignment="1">
      <alignment horizontal="center" vertical="top"/>
    </xf>
    <xf numFmtId="0" fontId="3" fillId="0" borderId="11" xfId="54" applyFont="1" applyFill="1" applyBorder="1" applyAlignment="1" applyProtection="1">
      <alignment vertical="center" wrapText="1"/>
      <protection/>
    </xf>
    <xf numFmtId="0" fontId="2" fillId="0" borderId="13" xfId="0" applyFont="1" applyFill="1" applyBorder="1" applyAlignment="1">
      <alignment vertical="top"/>
    </xf>
    <xf numFmtId="0" fontId="3" fillId="0" borderId="11" xfId="54" applyNumberFormat="1" applyFont="1" applyFill="1" applyBorder="1" applyAlignment="1" applyProtection="1">
      <alignment vertical="center" wrapText="1"/>
      <protection/>
    </xf>
    <xf numFmtId="49" fontId="3" fillId="0" borderId="10" xfId="0" applyNumberFormat="1" applyFont="1" applyFill="1" applyBorder="1" applyAlignment="1">
      <alignment horizontal="left" vertical="top"/>
    </xf>
    <xf numFmtId="0" fontId="3" fillId="0" borderId="10" xfId="54" applyFont="1" applyFill="1" applyBorder="1" applyAlignment="1" applyProtection="1">
      <alignment vertical="center" wrapText="1"/>
      <protection/>
    </xf>
    <xf numFmtId="1" fontId="3" fillId="0" borderId="10" xfId="0" applyNumberFormat="1" applyFont="1" applyFill="1" applyBorder="1" applyAlignment="1">
      <alignment horizontal="center" vertical="top"/>
    </xf>
    <xf numFmtId="172" fontId="3" fillId="0" borderId="10" xfId="0" applyNumberFormat="1" applyFont="1" applyFill="1" applyBorder="1" applyAlignment="1">
      <alignment horizontal="center" vertical="top"/>
    </xf>
    <xf numFmtId="0" fontId="3" fillId="0" borderId="10" xfId="54" applyNumberFormat="1" applyFont="1" applyFill="1" applyBorder="1" applyAlignment="1" applyProtection="1">
      <alignment vertical="center" wrapText="1"/>
      <protection/>
    </xf>
    <xf numFmtId="0" fontId="10" fillId="0" borderId="11" xfId="0" applyFont="1" applyFill="1" applyBorder="1" applyAlignment="1">
      <alignment vertical="top" wrapText="1"/>
    </xf>
    <xf numFmtId="0" fontId="4" fillId="0" borderId="11" xfId="0" applyFont="1" applyFill="1" applyBorder="1" applyAlignment="1">
      <alignment horizontal="left" vertical="top"/>
    </xf>
    <xf numFmtId="0" fontId="3" fillId="0" borderId="11" xfId="0" applyFont="1" applyFill="1" applyBorder="1" applyAlignment="1">
      <alignment horizontal="left" vertical="top"/>
    </xf>
    <xf numFmtId="49" fontId="4" fillId="0" borderId="12" xfId="0" applyNumberFormat="1" applyFont="1" applyFill="1" applyBorder="1" applyAlignment="1">
      <alignment horizontal="left" vertical="top"/>
    </xf>
    <xf numFmtId="0" fontId="4" fillId="0" borderId="12" xfId="0" applyFont="1" applyFill="1" applyBorder="1" applyAlignment="1">
      <alignment vertical="top" wrapText="1"/>
    </xf>
    <xf numFmtId="1" fontId="4" fillId="0" borderId="12" xfId="0" applyNumberFormat="1" applyFont="1" applyFill="1" applyBorder="1" applyAlignment="1">
      <alignment horizontal="center" vertical="top"/>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1" fontId="3" fillId="0" borderId="11"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left" vertical="top"/>
    </xf>
    <xf numFmtId="0" fontId="3" fillId="0" borderId="12" xfId="0" applyFont="1" applyFill="1" applyBorder="1" applyAlignment="1">
      <alignment vertical="top" wrapText="1"/>
    </xf>
    <xf numFmtId="1" fontId="5" fillId="0" borderId="11" xfId="0" applyNumberFormat="1" applyFont="1" applyFill="1" applyBorder="1" applyAlignment="1">
      <alignment horizontal="center" vertical="top"/>
    </xf>
    <xf numFmtId="1" fontId="16" fillId="0" borderId="11" xfId="0" applyNumberFormat="1"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top"/>
    </xf>
    <xf numFmtId="0" fontId="4" fillId="0" borderId="0" xfId="0" applyFont="1" applyFill="1" applyAlignment="1">
      <alignment vertical="top"/>
    </xf>
    <xf numFmtId="1" fontId="3" fillId="0" borderId="0" xfId="0" applyNumberFormat="1" applyFont="1" applyFill="1" applyAlignment="1">
      <alignment vertical="top"/>
    </xf>
    <xf numFmtId="0" fontId="10" fillId="0" borderId="0" xfId="0" applyFont="1" applyFill="1" applyBorder="1" applyAlignment="1">
      <alignment/>
    </xf>
    <xf numFmtId="0" fontId="10" fillId="0" borderId="0" xfId="0" applyFont="1" applyFill="1" applyAlignment="1">
      <alignment/>
    </xf>
    <xf numFmtId="0" fontId="1" fillId="0" borderId="0" xfId="0" applyFont="1" applyFill="1" applyBorder="1" applyAlignment="1">
      <alignment horizontal="right"/>
    </xf>
    <xf numFmtId="1" fontId="39" fillId="0" borderId="0" xfId="0" applyNumberFormat="1" applyFont="1" applyFill="1" applyAlignment="1">
      <alignment vertical="top"/>
    </xf>
    <xf numFmtId="0" fontId="1" fillId="0" borderId="0" xfId="0" applyFont="1" applyFill="1" applyBorder="1" applyAlignment="1">
      <alignment horizontal="left" vertical="top"/>
    </xf>
    <xf numFmtId="0" fontId="36" fillId="0" borderId="0" xfId="0" applyFont="1" applyFill="1" applyAlignment="1">
      <alignment vertical="top" wrapText="1"/>
    </xf>
    <xf numFmtId="0" fontId="36" fillId="0" borderId="0" xfId="0" applyFont="1" applyFill="1" applyAlignment="1">
      <alignment horizontal="center" vertical="top"/>
    </xf>
    <xf numFmtId="0" fontId="36"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wrapText="1"/>
    </xf>
    <xf numFmtId="0" fontId="1" fillId="0" borderId="11" xfId="0" applyFont="1" applyFill="1" applyBorder="1" applyAlignment="1">
      <alignment horizontal="center" vertical="top" wrapText="1"/>
    </xf>
    <xf numFmtId="0" fontId="1" fillId="0" borderId="14" xfId="0" applyFont="1" applyFill="1" applyBorder="1" applyAlignment="1">
      <alignment horizontal="center" vertical="top" wrapText="1"/>
    </xf>
    <xf numFmtId="0" fontId="3" fillId="0" borderId="0" xfId="0" applyFont="1" applyFill="1" applyAlignment="1">
      <alignment horizontal="center" vertical="top" wrapText="1"/>
    </xf>
    <xf numFmtId="0" fontId="1" fillId="0" borderId="11" xfId="0" applyFont="1" applyFill="1" applyBorder="1" applyAlignment="1">
      <alignment horizontal="center" vertical="top"/>
    </xf>
    <xf numFmtId="0" fontId="2" fillId="0" borderId="11" xfId="0" applyFont="1" applyFill="1" applyBorder="1" applyAlignment="1">
      <alignment horizontal="left" vertical="top"/>
    </xf>
    <xf numFmtId="0" fontId="14" fillId="0" borderId="0" xfId="0" applyFont="1" applyFill="1" applyBorder="1" applyAlignment="1">
      <alignment vertical="top"/>
    </xf>
    <xf numFmtId="0" fontId="13" fillId="0" borderId="0" xfId="0" applyFont="1" applyFill="1" applyBorder="1" applyAlignment="1">
      <alignment vertical="top"/>
    </xf>
    <xf numFmtId="0" fontId="12" fillId="0" borderId="11" xfId="0" applyFont="1" applyFill="1" applyBorder="1" applyAlignment="1">
      <alignment horizontal="left" vertical="top"/>
    </xf>
    <xf numFmtId="0" fontId="12" fillId="0" borderId="11" xfId="0" applyFont="1" applyFill="1" applyBorder="1" applyAlignment="1">
      <alignment vertical="top"/>
    </xf>
    <xf numFmtId="3" fontId="12" fillId="0" borderId="10" xfId="0" applyNumberFormat="1" applyFont="1" applyFill="1" applyBorder="1" applyAlignment="1">
      <alignment horizontal="center" vertical="top"/>
    </xf>
    <xf numFmtId="0" fontId="12" fillId="0" borderId="11" xfId="0" applyFont="1" applyFill="1" applyBorder="1" applyAlignment="1">
      <alignment vertical="top" wrapText="1"/>
    </xf>
    <xf numFmtId="3" fontId="11" fillId="0" borderId="11" xfId="0" applyNumberFormat="1" applyFont="1" applyFill="1" applyBorder="1" applyAlignment="1">
      <alignment horizontal="center" vertical="top"/>
    </xf>
    <xf numFmtId="0" fontId="11" fillId="0" borderId="11" xfId="0" applyFont="1" applyFill="1" applyBorder="1" applyAlignment="1">
      <alignment horizontal="left" vertical="top"/>
    </xf>
    <xf numFmtId="0" fontId="41" fillId="0" borderId="11" xfId="0" applyFont="1" applyFill="1" applyBorder="1" applyAlignment="1">
      <alignment vertical="top" wrapText="1"/>
    </xf>
    <xf numFmtId="0" fontId="11" fillId="0" borderId="11" xfId="0" applyFont="1" applyFill="1" applyBorder="1" applyAlignment="1">
      <alignment vertical="top" wrapText="1"/>
    </xf>
    <xf numFmtId="0" fontId="37" fillId="0" borderId="15" xfId="0" applyFont="1" applyFill="1" applyBorder="1" applyAlignment="1">
      <alignment vertical="top" wrapText="1"/>
    </xf>
    <xf numFmtId="0" fontId="11" fillId="0" borderId="15" xfId="0" applyFont="1" applyFill="1" applyBorder="1" applyAlignment="1">
      <alignment vertical="top" wrapText="1"/>
    </xf>
    <xf numFmtId="0" fontId="12" fillId="0" borderId="14" xfId="0" applyFont="1" applyFill="1" applyBorder="1" applyAlignment="1">
      <alignment horizontal="left" vertical="top" wrapText="1"/>
    </xf>
    <xf numFmtId="3" fontId="12" fillId="0" borderId="11" xfId="0" applyNumberFormat="1" applyFont="1" applyFill="1" applyBorder="1" applyAlignment="1">
      <alignment horizontal="center" vertical="top"/>
    </xf>
    <xf numFmtId="0" fontId="2" fillId="0" borderId="15" xfId="0" applyFont="1" applyFill="1" applyBorder="1" applyAlignment="1">
      <alignment vertical="top" wrapText="1"/>
    </xf>
    <xf numFmtId="0" fontId="1" fillId="0" borderId="15" xfId="0" applyFont="1" applyFill="1" applyBorder="1" applyAlignment="1">
      <alignment vertical="top" wrapText="1"/>
    </xf>
    <xf numFmtId="0" fontId="2" fillId="0" borderId="0" xfId="0" applyFont="1" applyFill="1" applyBorder="1" applyAlignment="1">
      <alignment vertical="top" wrapText="1"/>
    </xf>
    <xf numFmtId="0" fontId="11"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3" fontId="2" fillId="0" borderId="11" xfId="0" applyNumberFormat="1" applyFont="1" applyFill="1" applyBorder="1" applyAlignment="1">
      <alignment horizontal="center" vertical="top"/>
    </xf>
    <xf numFmtId="0" fontId="15" fillId="0" borderId="0" xfId="0" applyFont="1" applyFill="1" applyAlignment="1">
      <alignment vertical="top"/>
    </xf>
    <xf numFmtId="0" fontId="8" fillId="0" borderId="0" xfId="0" applyFont="1" applyFill="1" applyAlignment="1">
      <alignment vertical="top"/>
    </xf>
    <xf numFmtId="3" fontId="11" fillId="0" borderId="10" xfId="0" applyNumberFormat="1" applyFont="1" applyFill="1" applyBorder="1" applyAlignment="1">
      <alignment horizontal="center" vertical="top"/>
    </xf>
    <xf numFmtId="0" fontId="1" fillId="0" borderId="11" xfId="0" applyFont="1" applyFill="1" applyBorder="1" applyAlignment="1">
      <alignment horizontal="left" vertical="top"/>
    </xf>
    <xf numFmtId="0" fontId="5" fillId="0" borderId="0" xfId="0" applyFont="1" applyFill="1" applyBorder="1" applyAlignment="1">
      <alignment vertical="top"/>
    </xf>
    <xf numFmtId="0" fontId="10" fillId="0" borderId="0" xfId="0" applyFont="1" applyFill="1" applyBorder="1" applyAlignment="1">
      <alignment vertical="top"/>
    </xf>
    <xf numFmtId="0" fontId="10" fillId="0" borderId="16" xfId="0" applyFont="1" applyFill="1" applyBorder="1" applyAlignment="1">
      <alignment vertical="top"/>
    </xf>
    <xf numFmtId="0" fontId="12" fillId="0" borderId="11" xfId="0" applyFont="1" applyFill="1" applyBorder="1" applyAlignment="1">
      <alignment horizontal="left" vertical="top" wrapText="1"/>
    </xf>
    <xf numFmtId="0" fontId="3" fillId="0" borderId="0" xfId="0" applyFont="1" applyFill="1" applyBorder="1" applyAlignment="1">
      <alignment vertical="top"/>
    </xf>
    <xf numFmtId="0" fontId="4" fillId="0" borderId="0" xfId="0" applyFont="1" applyFill="1" applyBorder="1" applyAlignment="1">
      <alignment vertical="top"/>
    </xf>
    <xf numFmtId="0" fontId="11" fillId="0" borderId="11" xfId="0" applyFont="1" applyFill="1" applyBorder="1" applyAlignment="1">
      <alignment horizontal="left" vertical="top" wrapText="1"/>
    </xf>
    <xf numFmtId="0" fontId="37" fillId="0" borderId="14"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2" fontId="5" fillId="0" borderId="11" xfId="53" applyNumberFormat="1" applyFont="1" applyFill="1" applyBorder="1" applyAlignment="1">
      <alignment horizontal="center"/>
      <protection/>
    </xf>
    <xf numFmtId="2" fontId="10" fillId="0" borderId="11" xfId="53" applyNumberFormat="1" applyFont="1" applyFill="1" applyBorder="1" applyAlignment="1">
      <alignment horizontal="center" vertical="center"/>
      <protection/>
    </xf>
    <xf numFmtId="1" fontId="4" fillId="0" borderId="10" xfId="0" applyNumberFormat="1" applyFont="1" applyFill="1" applyBorder="1" applyAlignment="1">
      <alignment horizontal="center" vertical="center"/>
    </xf>
    <xf numFmtId="172" fontId="4" fillId="0" borderId="10" xfId="0" applyNumberFormat="1" applyFont="1" applyFill="1" applyBorder="1" applyAlignment="1">
      <alignment horizontal="center" vertical="center"/>
    </xf>
    <xf numFmtId="0" fontId="43" fillId="0" borderId="0" xfId="0" applyFont="1" applyFill="1" applyBorder="1" applyAlignment="1">
      <alignment horizontal="right" vertical="top"/>
    </xf>
    <xf numFmtId="0" fontId="42" fillId="0" borderId="0" xfId="0" applyFont="1" applyFill="1" applyBorder="1" applyAlignment="1">
      <alignment horizontal="center" vertical="top"/>
    </xf>
    <xf numFmtId="0" fontId="42" fillId="0" borderId="0" xfId="0" applyFont="1" applyFill="1" applyAlignment="1">
      <alignment horizontal="center" vertical="top"/>
    </xf>
    <xf numFmtId="0" fontId="42" fillId="0" borderId="0" xfId="0" applyFont="1" applyFill="1" applyBorder="1" applyAlignment="1">
      <alignment vertical="top"/>
    </xf>
    <xf numFmtId="0" fontId="42" fillId="0" borderId="0" xfId="0" applyFont="1" applyFill="1" applyAlignment="1">
      <alignment vertical="top"/>
    </xf>
    <xf numFmtId="2" fontId="5" fillId="0" borderId="11" xfId="53" applyNumberFormat="1" applyFont="1" applyFill="1" applyBorder="1" applyAlignment="1">
      <alignment horizontal="center" vertical="top"/>
      <protection/>
    </xf>
    <xf numFmtId="1" fontId="36" fillId="0" borderId="0" xfId="0" applyNumberFormat="1" applyFont="1" applyFill="1" applyAlignment="1">
      <alignment vertical="top"/>
    </xf>
    <xf numFmtId="172" fontId="3" fillId="0" borderId="10" xfId="0" applyNumberFormat="1" applyFont="1" applyFill="1" applyBorder="1" applyAlignment="1" applyProtection="1">
      <alignment horizontal="center" vertical="top"/>
      <protection/>
    </xf>
    <xf numFmtId="172" fontId="4" fillId="0" borderId="10" xfId="0" applyNumberFormat="1" applyFont="1" applyFill="1" applyBorder="1" applyAlignment="1" applyProtection="1">
      <alignment horizontal="center" vertical="top"/>
      <protection/>
    </xf>
    <xf numFmtId="2" fontId="36" fillId="0" borderId="0" xfId="0" applyNumberFormat="1" applyFont="1" applyFill="1" applyAlignment="1">
      <alignment vertical="top"/>
    </xf>
    <xf numFmtId="0" fontId="2" fillId="0" borderId="17" xfId="0" applyFont="1" applyFill="1" applyBorder="1" applyAlignment="1">
      <alignment horizontal="center" vertical="top" wrapText="1"/>
    </xf>
    <xf numFmtId="0" fontId="2" fillId="0" borderId="17" xfId="0" applyFont="1" applyFill="1" applyBorder="1" applyAlignment="1">
      <alignment horizontal="center" vertical="top"/>
    </xf>
    <xf numFmtId="0" fontId="1" fillId="0" borderId="17" xfId="0" applyFont="1" applyFill="1" applyBorder="1" applyAlignment="1">
      <alignment horizontal="center" vertical="top"/>
    </xf>
    <xf numFmtId="0" fontId="1" fillId="0" borderId="18" xfId="0" applyFont="1" applyFill="1" applyBorder="1" applyAlignment="1">
      <alignment horizontal="center" vertical="top"/>
    </xf>
    <xf numFmtId="0" fontId="37" fillId="0" borderId="11" xfId="0" applyFont="1" applyFill="1" applyBorder="1" applyAlignment="1">
      <alignment horizontal="left" vertical="top"/>
    </xf>
    <xf numFmtId="0" fontId="37" fillId="0" borderId="13" xfId="0" applyFont="1" applyFill="1" applyBorder="1" applyAlignment="1">
      <alignment horizontal="center" vertical="top" wrapText="1"/>
    </xf>
    <xf numFmtId="3" fontId="37" fillId="0" borderId="13" xfId="0" applyNumberFormat="1" applyFont="1" applyFill="1" applyBorder="1" applyAlignment="1">
      <alignment horizontal="center" vertical="top"/>
    </xf>
    <xf numFmtId="172" fontId="44" fillId="0" borderId="13" xfId="0" applyNumberFormat="1" applyFont="1" applyFill="1" applyBorder="1" applyAlignment="1" applyProtection="1">
      <alignment horizontal="center" vertical="top"/>
      <protection/>
    </xf>
    <xf numFmtId="172" fontId="44" fillId="0" borderId="14" xfId="0" applyNumberFormat="1" applyFont="1" applyFill="1" applyBorder="1" applyAlignment="1" applyProtection="1">
      <alignment horizontal="center" vertical="top"/>
      <protection/>
    </xf>
    <xf numFmtId="172" fontId="1" fillId="17" borderId="10" xfId="0" applyNumberFormat="1" applyFont="1" applyFill="1" applyBorder="1" applyAlignment="1" applyProtection="1">
      <alignment horizontal="center" vertical="top"/>
      <protection/>
    </xf>
    <xf numFmtId="0" fontId="11" fillId="0" borderId="19" xfId="0" applyFont="1" applyFill="1" applyBorder="1" applyAlignment="1">
      <alignment vertical="top" wrapText="1"/>
    </xf>
    <xf numFmtId="172" fontId="2" fillId="0" borderId="13" xfId="0" applyNumberFormat="1" applyFont="1" applyFill="1" applyBorder="1" applyAlignment="1" applyProtection="1">
      <alignment vertical="top"/>
      <protection/>
    </xf>
    <xf numFmtId="172" fontId="39" fillId="17" borderId="10" xfId="0" applyNumberFormat="1" applyFont="1" applyFill="1" applyBorder="1" applyAlignment="1" applyProtection="1">
      <alignment horizontal="center" vertical="top"/>
      <protection/>
    </xf>
    <xf numFmtId="0" fontId="45" fillId="0" borderId="11" xfId="0" applyFont="1" applyBorder="1" applyAlignment="1">
      <alignment vertical="center" wrapText="1"/>
    </xf>
    <xf numFmtId="0" fontId="38" fillId="0" borderId="0" xfId="0" applyFont="1" applyFill="1" applyAlignment="1">
      <alignment horizontal="center" vertical="top" wrapText="1"/>
    </xf>
    <xf numFmtId="0" fontId="42" fillId="0" borderId="20" xfId="0" applyFont="1" applyFill="1" applyBorder="1" applyAlignment="1">
      <alignment horizontal="center" vertical="top"/>
    </xf>
    <xf numFmtId="0" fontId="42" fillId="0" borderId="13" xfId="0" applyFont="1" applyFill="1" applyBorder="1" applyAlignment="1">
      <alignment horizontal="center" vertical="top"/>
    </xf>
    <xf numFmtId="0" fontId="42" fillId="0" borderId="14" xfId="0" applyFont="1" applyFill="1" applyBorder="1" applyAlignment="1">
      <alignment horizontal="center" vertical="top"/>
    </xf>
    <xf numFmtId="0" fontId="13" fillId="0" borderId="20" xfId="0" applyFont="1" applyFill="1" applyBorder="1" applyAlignment="1">
      <alignment horizontal="center" vertical="top"/>
    </xf>
    <xf numFmtId="0" fontId="13" fillId="0" borderId="13" xfId="0" applyFont="1" applyFill="1" applyBorder="1" applyAlignment="1">
      <alignment horizontal="center" vertical="top"/>
    </xf>
    <xf numFmtId="0" fontId="13" fillId="0" borderId="14" xfId="0" applyFont="1" applyFill="1" applyBorder="1" applyAlignment="1">
      <alignment horizontal="center" vertical="top"/>
    </xf>
    <xf numFmtId="0" fontId="13" fillId="0" borderId="2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5"/>
  <sheetViews>
    <sheetView view="pageBreakPreview" zoomScale="75" zoomScaleNormal="75" zoomScaleSheetLayoutView="75" zoomScalePageLayoutView="0" workbookViewId="0" topLeftCell="C1">
      <selection activeCell="G10" sqref="G10"/>
    </sheetView>
  </sheetViews>
  <sheetFormatPr defaultColWidth="9.00390625" defaultRowHeight="12.75"/>
  <cols>
    <col min="1" max="1" width="12.875" style="98" customWidth="1"/>
    <col min="2" max="2" width="110.875" style="68" customWidth="1"/>
    <col min="3" max="3" width="20.00390625" style="67" customWidth="1"/>
    <col min="4" max="4" width="19.50390625" style="67" customWidth="1"/>
    <col min="5" max="5" width="19.375" style="67" customWidth="1"/>
    <col min="6" max="6" width="21.875" style="67" customWidth="1"/>
    <col min="7" max="7" width="22.625" style="67" customWidth="1"/>
    <col min="8" max="8" width="5.50390625" style="3" customWidth="1"/>
    <col min="9" max="16384" width="9.125" style="3" customWidth="1"/>
  </cols>
  <sheetData>
    <row r="1" spans="1:5" ht="26.25" customHeight="1">
      <c r="A1" s="63"/>
      <c r="B1" s="64"/>
      <c r="C1" s="65"/>
      <c r="D1" s="65"/>
      <c r="E1" s="66" t="s">
        <v>229</v>
      </c>
    </row>
    <row r="2" spans="1:5" ht="26.25" customHeight="1">
      <c r="A2" s="63"/>
      <c r="B2" s="64"/>
      <c r="C2" s="65"/>
      <c r="D2" s="65"/>
      <c r="E2" s="66" t="s">
        <v>230</v>
      </c>
    </row>
    <row r="3" spans="1:5" ht="26.25" customHeight="1">
      <c r="A3" s="63"/>
      <c r="B3" s="64"/>
      <c r="C3" s="65"/>
      <c r="D3" s="65"/>
      <c r="E3" s="66" t="s">
        <v>154</v>
      </c>
    </row>
    <row r="4" spans="1:5" ht="26.25" customHeight="1">
      <c r="A4" s="63"/>
      <c r="B4" s="64"/>
      <c r="C4" s="65"/>
      <c r="D4" s="65"/>
      <c r="E4" s="66" t="s">
        <v>235</v>
      </c>
    </row>
    <row r="5" spans="1:5" ht="26.25" customHeight="1">
      <c r="A5" s="63"/>
      <c r="B5" s="64"/>
      <c r="C5" s="65"/>
      <c r="D5" s="65"/>
      <c r="E5" s="66" t="s">
        <v>182</v>
      </c>
    </row>
    <row r="6" spans="1:5" ht="26.25" customHeight="1">
      <c r="A6" s="63"/>
      <c r="B6" s="64"/>
      <c r="C6" s="65"/>
      <c r="D6" s="65"/>
      <c r="E6" s="66" t="s">
        <v>231</v>
      </c>
    </row>
    <row r="7" spans="1:5" ht="3.75" customHeight="1">
      <c r="A7" s="63"/>
      <c r="B7" s="64"/>
      <c r="C7" s="65"/>
      <c r="D7" s="65"/>
      <c r="E7" s="66"/>
    </row>
    <row r="8" spans="1:5" ht="22.5" customHeight="1">
      <c r="A8" s="63"/>
      <c r="B8" s="139" t="s">
        <v>155</v>
      </c>
      <c r="C8" s="139"/>
      <c r="D8" s="139"/>
      <c r="E8" s="65"/>
    </row>
    <row r="9" spans="1:5" ht="22.5" customHeight="1">
      <c r="A9" s="63"/>
      <c r="B9" s="139" t="s">
        <v>156</v>
      </c>
      <c r="C9" s="139"/>
      <c r="D9" s="139"/>
      <c r="E9" s="65"/>
    </row>
    <row r="10" spans="1:5" ht="22.5" customHeight="1">
      <c r="A10" s="63"/>
      <c r="B10" s="139" t="s">
        <v>232</v>
      </c>
      <c r="C10" s="139"/>
      <c r="D10" s="139"/>
      <c r="E10" s="65"/>
    </row>
    <row r="11" spans="1:7" ht="17.25" customHeight="1">
      <c r="A11" s="63"/>
      <c r="G11" s="67" t="s">
        <v>157</v>
      </c>
    </row>
    <row r="12" spans="1:7" s="71" customFormat="1" ht="78">
      <c r="A12" s="69" t="s">
        <v>158</v>
      </c>
      <c r="B12" s="70" t="s">
        <v>159</v>
      </c>
      <c r="C12" s="69" t="s">
        <v>221</v>
      </c>
      <c r="D12" s="69" t="s">
        <v>160</v>
      </c>
      <c r="E12" s="69" t="s">
        <v>233</v>
      </c>
      <c r="F12" s="69" t="s">
        <v>195</v>
      </c>
      <c r="G12" s="69" t="s">
        <v>161</v>
      </c>
    </row>
    <row r="13" spans="1:7" s="67" customFormat="1" ht="18">
      <c r="A13" s="72">
        <v>1</v>
      </c>
      <c r="B13" s="70">
        <v>2</v>
      </c>
      <c r="C13" s="72">
        <v>3</v>
      </c>
      <c r="D13" s="69">
        <v>4</v>
      </c>
      <c r="E13" s="72">
        <v>5</v>
      </c>
      <c r="F13" s="72">
        <v>6</v>
      </c>
      <c r="G13" s="72">
        <v>7</v>
      </c>
    </row>
    <row r="14" spans="1:7" ht="18">
      <c r="A14" s="73"/>
      <c r="B14" s="125" t="s">
        <v>162</v>
      </c>
      <c r="C14" s="126"/>
      <c r="D14" s="126"/>
      <c r="E14" s="126"/>
      <c r="F14" s="127"/>
      <c r="G14" s="128"/>
    </row>
    <row r="15" spans="1:8" s="75" customFormat="1" ht="21">
      <c r="A15" s="129"/>
      <c r="B15" s="130" t="s">
        <v>0</v>
      </c>
      <c r="C15" s="131"/>
      <c r="D15" s="131"/>
      <c r="E15" s="131"/>
      <c r="F15" s="132"/>
      <c r="G15" s="133"/>
      <c r="H15" s="74"/>
    </row>
    <row r="16" spans="1:8" s="57" customFormat="1" ht="18">
      <c r="A16" s="76">
        <v>10000000</v>
      </c>
      <c r="B16" s="77" t="s">
        <v>196</v>
      </c>
      <c r="C16" s="78">
        <f>SUM(C17)</f>
        <v>22802236</v>
      </c>
      <c r="D16" s="78">
        <f>SUM(D17)</f>
        <v>4768909</v>
      </c>
      <c r="E16" s="78">
        <f>SUM(E17)</f>
        <v>4866345</v>
      </c>
      <c r="F16" s="134">
        <f>IF(C16=0,"",E16/C16*100)</f>
        <v>21.341525453907238</v>
      </c>
      <c r="G16" s="134">
        <f>IF(D16=0,"",E16/D16*100)</f>
        <v>102.04315074999334</v>
      </c>
      <c r="H16" s="3"/>
    </row>
    <row r="17" spans="1:8" s="57" customFormat="1" ht="18">
      <c r="A17" s="76">
        <v>11000000</v>
      </c>
      <c r="B17" s="79" t="s">
        <v>197</v>
      </c>
      <c r="C17" s="80">
        <f>SUM(C18,C23)</f>
        <v>22802236</v>
      </c>
      <c r="D17" s="80">
        <f>SUM(D18,D23)</f>
        <v>4768909</v>
      </c>
      <c r="E17" s="80">
        <f>SUM(E18,E23)</f>
        <v>4866345</v>
      </c>
      <c r="F17" s="134">
        <f aca="true" t="shared" si="0" ref="F17:F66">IF(C17=0,"",E17/C17*100)</f>
        <v>21.341525453907238</v>
      </c>
      <c r="G17" s="134">
        <f aca="true" t="shared" si="1" ref="G17:G66">IF(D17=0,"",E17/D17*100)</f>
        <v>102.04315074999334</v>
      </c>
      <c r="H17" s="3"/>
    </row>
    <row r="18" spans="1:8" s="57" customFormat="1" ht="18">
      <c r="A18" s="81">
        <v>11010000</v>
      </c>
      <c r="B18" s="82" t="s">
        <v>198</v>
      </c>
      <c r="C18" s="80">
        <f>SUM(C19:C22)</f>
        <v>22652236</v>
      </c>
      <c r="D18" s="80">
        <f>SUM(D19:D22)</f>
        <v>4731409</v>
      </c>
      <c r="E18" s="80">
        <f>SUM(E19:E22)</f>
        <v>4837086</v>
      </c>
      <c r="F18" s="134">
        <f t="shared" si="0"/>
        <v>21.35368005171763</v>
      </c>
      <c r="G18" s="134">
        <f t="shared" si="1"/>
        <v>102.23352071232902</v>
      </c>
      <c r="H18" s="3"/>
    </row>
    <row r="19" spans="1:8" s="57" customFormat="1" ht="30.75">
      <c r="A19" s="81">
        <v>11010100</v>
      </c>
      <c r="B19" s="83" t="s">
        <v>199</v>
      </c>
      <c r="C19" s="80">
        <v>19827036</v>
      </c>
      <c r="D19" s="80">
        <v>4107605</v>
      </c>
      <c r="E19" s="80">
        <v>3918375</v>
      </c>
      <c r="F19" s="134">
        <f t="shared" si="0"/>
        <v>19.76278753919648</v>
      </c>
      <c r="G19" s="134">
        <f t="shared" si="1"/>
        <v>95.39317923704932</v>
      </c>
      <c r="H19" s="3"/>
    </row>
    <row r="20" spans="1:7" ht="30.75">
      <c r="A20" s="81">
        <v>11010200</v>
      </c>
      <c r="B20" s="83" t="s">
        <v>200</v>
      </c>
      <c r="C20" s="80">
        <v>2258500</v>
      </c>
      <c r="D20" s="80">
        <v>498677</v>
      </c>
      <c r="E20" s="80">
        <v>494338</v>
      </c>
      <c r="F20" s="134">
        <f t="shared" si="0"/>
        <v>21.88789019260571</v>
      </c>
      <c r="G20" s="134">
        <f t="shared" si="1"/>
        <v>99.1298977093389</v>
      </c>
    </row>
    <row r="21" spans="1:7" ht="30.75">
      <c r="A21" s="81">
        <v>11010400</v>
      </c>
      <c r="B21" s="83" t="s">
        <v>201</v>
      </c>
      <c r="C21" s="80">
        <v>128700</v>
      </c>
      <c r="D21" s="80">
        <v>28417</v>
      </c>
      <c r="E21" s="80">
        <v>288597</v>
      </c>
      <c r="F21" s="137" t="s">
        <v>203</v>
      </c>
      <c r="G21" s="137" t="s">
        <v>203</v>
      </c>
    </row>
    <row r="22" spans="1:7" ht="18">
      <c r="A22" s="81">
        <v>11010500</v>
      </c>
      <c r="B22" s="83" t="s">
        <v>202</v>
      </c>
      <c r="C22" s="80">
        <v>438000</v>
      </c>
      <c r="D22" s="80">
        <v>96710</v>
      </c>
      <c r="E22" s="80">
        <v>135776</v>
      </c>
      <c r="F22" s="134">
        <f t="shared" si="0"/>
        <v>30.999086757990867</v>
      </c>
      <c r="G22" s="134">
        <f t="shared" si="1"/>
        <v>140.39499534691345</v>
      </c>
    </row>
    <row r="23" spans="1:7" ht="18">
      <c r="A23" s="81">
        <v>11020000</v>
      </c>
      <c r="B23" s="84" t="s">
        <v>208</v>
      </c>
      <c r="C23" s="80">
        <f>SUM(C24)</f>
        <v>150000</v>
      </c>
      <c r="D23" s="80">
        <f>SUM(D24)</f>
        <v>37500</v>
      </c>
      <c r="E23" s="80">
        <f>SUM(E24)</f>
        <v>29259</v>
      </c>
      <c r="F23" s="134">
        <f t="shared" si="0"/>
        <v>19.506</v>
      </c>
      <c r="G23" s="134">
        <f t="shared" si="1"/>
        <v>78.024</v>
      </c>
    </row>
    <row r="24" spans="1:7" ht="18">
      <c r="A24" s="81">
        <v>11020200</v>
      </c>
      <c r="B24" s="85" t="s">
        <v>183</v>
      </c>
      <c r="C24" s="80">
        <v>150000</v>
      </c>
      <c r="D24" s="80">
        <v>37500</v>
      </c>
      <c r="E24" s="80">
        <v>29259</v>
      </c>
      <c r="F24" s="134">
        <f t="shared" si="0"/>
        <v>19.506</v>
      </c>
      <c r="G24" s="134">
        <f t="shared" si="1"/>
        <v>78.024</v>
      </c>
    </row>
    <row r="25" spans="1:8" s="57" customFormat="1" ht="18">
      <c r="A25" s="76">
        <v>20000000</v>
      </c>
      <c r="B25" s="86" t="s">
        <v>163</v>
      </c>
      <c r="C25" s="87">
        <f>SUM(C26,C32,C35)</f>
        <v>69500</v>
      </c>
      <c r="D25" s="87">
        <f>SUM(D26,D32,D35)</f>
        <v>4000</v>
      </c>
      <c r="E25" s="87">
        <f>SUM(E26,E32,E35)</f>
        <v>83363</v>
      </c>
      <c r="F25" s="134">
        <f t="shared" si="0"/>
        <v>119.94676258992804</v>
      </c>
      <c r="G25" s="137" t="s">
        <v>203</v>
      </c>
      <c r="H25" s="3"/>
    </row>
    <row r="26" spans="1:7" ht="18">
      <c r="A26" s="76">
        <v>21000000</v>
      </c>
      <c r="B26" s="88" t="s">
        <v>209</v>
      </c>
      <c r="C26" s="80">
        <f>SUM(C27,C29)</f>
        <v>4500</v>
      </c>
      <c r="D26" s="80">
        <f>SUM(D27,D29)</f>
        <v>1000</v>
      </c>
      <c r="E26" s="80">
        <f>SUM(E27,E29)</f>
        <v>2005</v>
      </c>
      <c r="F26" s="134">
        <f t="shared" si="0"/>
        <v>44.55555555555556</v>
      </c>
      <c r="G26" s="137" t="s">
        <v>203</v>
      </c>
    </row>
    <row r="27" spans="1:7" ht="46.5">
      <c r="A27" s="81">
        <v>21010000</v>
      </c>
      <c r="B27" s="85" t="s">
        <v>184</v>
      </c>
      <c r="C27" s="80">
        <f>SUM(C28)</f>
        <v>4000</v>
      </c>
      <c r="D27" s="80">
        <f>SUM(D28)</f>
        <v>1000</v>
      </c>
      <c r="E27" s="80">
        <f>SUM(E28)</f>
        <v>2005</v>
      </c>
      <c r="F27" s="134">
        <f t="shared" si="0"/>
        <v>50.125</v>
      </c>
      <c r="G27" s="137" t="s">
        <v>203</v>
      </c>
    </row>
    <row r="28" spans="1:7" ht="30.75">
      <c r="A28" s="81">
        <v>21010300</v>
      </c>
      <c r="B28" s="89" t="s">
        <v>185</v>
      </c>
      <c r="C28" s="80">
        <v>4000</v>
      </c>
      <c r="D28" s="80">
        <v>1000</v>
      </c>
      <c r="E28" s="80">
        <v>2005</v>
      </c>
      <c r="F28" s="134">
        <f t="shared" si="0"/>
        <v>50.125</v>
      </c>
      <c r="G28" s="137" t="s">
        <v>203</v>
      </c>
    </row>
    <row r="29" spans="1:7" ht="18">
      <c r="A29" s="81">
        <v>21080000</v>
      </c>
      <c r="B29" s="84" t="s">
        <v>210</v>
      </c>
      <c r="C29" s="80">
        <f>SUM(C30:C30)</f>
        <v>500</v>
      </c>
      <c r="D29" s="80">
        <f>SUM(D30:D30)</f>
        <v>0</v>
      </c>
      <c r="E29" s="80">
        <f>SUM(E30:E30)</f>
        <v>0</v>
      </c>
      <c r="F29" s="134">
        <f t="shared" si="0"/>
        <v>0</v>
      </c>
      <c r="G29" s="134">
        <f t="shared" si="1"/>
      </c>
    </row>
    <row r="30" spans="1:7" ht="34.5" customHeight="1">
      <c r="A30" s="81">
        <v>21080900</v>
      </c>
      <c r="B30" s="89" t="s">
        <v>165</v>
      </c>
      <c r="C30" s="80">
        <v>500</v>
      </c>
      <c r="D30" s="80">
        <v>0</v>
      </c>
      <c r="E30" s="80">
        <v>0</v>
      </c>
      <c r="F30" s="134">
        <f t="shared" si="0"/>
        <v>0</v>
      </c>
      <c r="G30" s="134">
        <f t="shared" si="1"/>
      </c>
    </row>
    <row r="31" spans="1:7" s="57" customFormat="1" ht="17.25">
      <c r="A31" s="76">
        <v>22000000</v>
      </c>
      <c r="B31" s="88" t="s">
        <v>204</v>
      </c>
      <c r="C31" s="87">
        <f aca="true" t="shared" si="2" ref="C31:E32">SUM(C32)</f>
        <v>15000</v>
      </c>
      <c r="D31" s="87">
        <f t="shared" si="2"/>
        <v>3000</v>
      </c>
      <c r="E31" s="87">
        <f t="shared" si="2"/>
        <v>3418</v>
      </c>
      <c r="F31" s="134">
        <f t="shared" si="0"/>
        <v>22.786666666666665</v>
      </c>
      <c r="G31" s="134">
        <f t="shared" si="1"/>
        <v>113.93333333333334</v>
      </c>
    </row>
    <row r="32" spans="1:8" s="57" customFormat="1" ht="18">
      <c r="A32" s="76">
        <v>22010000</v>
      </c>
      <c r="B32" s="84" t="s">
        <v>186</v>
      </c>
      <c r="C32" s="87">
        <f t="shared" si="2"/>
        <v>15000</v>
      </c>
      <c r="D32" s="87">
        <f t="shared" si="2"/>
        <v>3000</v>
      </c>
      <c r="E32" s="87">
        <f t="shared" si="2"/>
        <v>3418</v>
      </c>
      <c r="F32" s="134">
        <f t="shared" si="0"/>
        <v>22.786666666666665</v>
      </c>
      <c r="G32" s="134">
        <f t="shared" si="1"/>
        <v>113.93333333333334</v>
      </c>
      <c r="H32" s="3"/>
    </row>
    <row r="33" spans="1:7" ht="21" customHeight="1">
      <c r="A33" s="81">
        <v>22010300</v>
      </c>
      <c r="B33" s="89" t="s">
        <v>187</v>
      </c>
      <c r="C33" s="80">
        <v>15000</v>
      </c>
      <c r="D33" s="80">
        <v>3000</v>
      </c>
      <c r="E33" s="80">
        <v>3418</v>
      </c>
      <c r="F33" s="134">
        <f t="shared" si="0"/>
        <v>22.786666666666665</v>
      </c>
      <c r="G33" s="134">
        <f t="shared" si="1"/>
        <v>113.93333333333334</v>
      </c>
    </row>
    <row r="34" spans="1:7" s="57" customFormat="1" ht="21" customHeight="1">
      <c r="A34" s="76">
        <v>24000000</v>
      </c>
      <c r="B34" s="90" t="s">
        <v>205</v>
      </c>
      <c r="C34" s="87">
        <f>SUM(C35)</f>
        <v>50000</v>
      </c>
      <c r="D34" s="87">
        <f>SUM(D35)</f>
        <v>0</v>
      </c>
      <c r="E34" s="87">
        <f>SUM(E35)</f>
        <v>77940</v>
      </c>
      <c r="F34" s="134">
        <f t="shared" si="0"/>
        <v>155.88</v>
      </c>
      <c r="G34" s="134">
        <f t="shared" si="1"/>
      </c>
    </row>
    <row r="35" spans="1:8" s="57" customFormat="1" ht="18">
      <c r="A35" s="76">
        <v>24060000</v>
      </c>
      <c r="B35" s="86" t="s">
        <v>206</v>
      </c>
      <c r="C35" s="87">
        <f>SUM(C36:C36)</f>
        <v>50000</v>
      </c>
      <c r="D35" s="87">
        <f>SUM(D36:D36)</f>
        <v>0</v>
      </c>
      <c r="E35" s="87">
        <f>SUM(E36:E36)</f>
        <v>77940</v>
      </c>
      <c r="F35" s="134">
        <f t="shared" si="0"/>
        <v>155.88</v>
      </c>
      <c r="G35" s="134">
        <f t="shared" si="1"/>
      </c>
      <c r="H35" s="3"/>
    </row>
    <row r="36" spans="1:7" ht="18">
      <c r="A36" s="81">
        <v>24060300</v>
      </c>
      <c r="B36" s="91" t="s">
        <v>164</v>
      </c>
      <c r="C36" s="80">
        <v>50000</v>
      </c>
      <c r="D36" s="80">
        <v>0</v>
      </c>
      <c r="E36" s="80">
        <v>77940</v>
      </c>
      <c r="F36" s="134">
        <f t="shared" si="0"/>
        <v>155.88</v>
      </c>
      <c r="G36" s="134">
        <f t="shared" si="1"/>
      </c>
    </row>
    <row r="37" spans="1:8" s="57" customFormat="1" ht="18">
      <c r="A37" s="76">
        <v>30000000</v>
      </c>
      <c r="B37" s="86" t="s">
        <v>166</v>
      </c>
      <c r="C37" s="87">
        <f>SUM(C38)</f>
        <v>3000</v>
      </c>
      <c r="D37" s="87">
        <f aca="true" t="shared" si="3" ref="D37:E39">SUM(D38)</f>
        <v>300</v>
      </c>
      <c r="E37" s="87">
        <f t="shared" si="3"/>
        <v>0</v>
      </c>
      <c r="F37" s="134">
        <f t="shared" si="0"/>
        <v>0</v>
      </c>
      <c r="G37" s="134">
        <f t="shared" si="1"/>
        <v>0</v>
      </c>
      <c r="H37" s="3"/>
    </row>
    <row r="38" spans="1:7" ht="18">
      <c r="A38" s="76">
        <v>31000000</v>
      </c>
      <c r="B38" s="88" t="s">
        <v>211</v>
      </c>
      <c r="C38" s="80">
        <f>SUM(C39)</f>
        <v>3000</v>
      </c>
      <c r="D38" s="80">
        <f t="shared" si="3"/>
        <v>300</v>
      </c>
      <c r="E38" s="80">
        <f t="shared" si="3"/>
        <v>0</v>
      </c>
      <c r="F38" s="134">
        <f t="shared" si="0"/>
        <v>0</v>
      </c>
      <c r="G38" s="134">
        <f t="shared" si="1"/>
        <v>0</v>
      </c>
    </row>
    <row r="39" spans="1:7" ht="48">
      <c r="A39" s="81">
        <v>31010000</v>
      </c>
      <c r="B39" s="84" t="s">
        <v>188</v>
      </c>
      <c r="C39" s="80">
        <f>SUM(C40)</f>
        <v>3000</v>
      </c>
      <c r="D39" s="80">
        <f t="shared" si="3"/>
        <v>300</v>
      </c>
      <c r="E39" s="80">
        <f t="shared" si="3"/>
        <v>0</v>
      </c>
      <c r="F39" s="134">
        <f t="shared" si="0"/>
        <v>0</v>
      </c>
      <c r="G39" s="134">
        <f t="shared" si="1"/>
        <v>0</v>
      </c>
    </row>
    <row r="40" spans="1:7" ht="46.5">
      <c r="A40" s="81">
        <v>31010200</v>
      </c>
      <c r="B40" s="89" t="s">
        <v>189</v>
      </c>
      <c r="C40" s="80">
        <v>3000</v>
      </c>
      <c r="D40" s="80">
        <v>300</v>
      </c>
      <c r="E40" s="80">
        <v>0</v>
      </c>
      <c r="F40" s="134">
        <f t="shared" si="0"/>
        <v>0</v>
      </c>
      <c r="G40" s="134">
        <f t="shared" si="1"/>
        <v>0</v>
      </c>
    </row>
    <row r="41" spans="1:8" s="57" customFormat="1" ht="18">
      <c r="A41" s="92"/>
      <c r="B41" s="93" t="s">
        <v>167</v>
      </c>
      <c r="C41" s="94">
        <f>C37+C25+C16</f>
        <v>22874736</v>
      </c>
      <c r="D41" s="94">
        <f>D37+D25+D16</f>
        <v>4773209</v>
      </c>
      <c r="E41" s="94">
        <f>E37+E25+E16</f>
        <v>4949708</v>
      </c>
      <c r="F41" s="134">
        <f t="shared" si="0"/>
        <v>21.638317487030235</v>
      </c>
      <c r="G41" s="134">
        <f t="shared" si="1"/>
        <v>103.69770106442017</v>
      </c>
      <c r="H41" s="3"/>
    </row>
    <row r="42" spans="1:8" s="57" customFormat="1" ht="18">
      <c r="A42" s="76">
        <v>40000000</v>
      </c>
      <c r="B42" s="86" t="s">
        <v>168</v>
      </c>
      <c r="C42" s="87">
        <f>SUM(C43)</f>
        <v>135137523</v>
      </c>
      <c r="D42" s="87">
        <f>SUM(D43)</f>
        <v>35810756</v>
      </c>
      <c r="E42" s="87">
        <f>SUM(E43)</f>
        <v>31582552</v>
      </c>
      <c r="F42" s="134">
        <f t="shared" si="0"/>
        <v>23.370675515489506</v>
      </c>
      <c r="G42" s="134">
        <f t="shared" si="1"/>
        <v>88.19292170207186</v>
      </c>
      <c r="H42" s="3"/>
    </row>
    <row r="43" spans="1:7" ht="18">
      <c r="A43" s="76">
        <v>41000000</v>
      </c>
      <c r="B43" s="88" t="s">
        <v>212</v>
      </c>
      <c r="C43" s="80">
        <f>SUM(C44,C46,C49)</f>
        <v>135137523</v>
      </c>
      <c r="D43" s="80">
        <f>SUM(D44,D46,D49)</f>
        <v>35810756</v>
      </c>
      <c r="E43" s="80">
        <f>SUM(E44,E46,E49)</f>
        <v>31582552</v>
      </c>
      <c r="F43" s="134">
        <f t="shared" si="0"/>
        <v>23.370675515489506</v>
      </c>
      <c r="G43" s="134">
        <f t="shared" si="1"/>
        <v>88.19292170207186</v>
      </c>
    </row>
    <row r="44" spans="1:7" ht="18">
      <c r="A44" s="81">
        <v>41010000</v>
      </c>
      <c r="B44" s="84" t="s">
        <v>213</v>
      </c>
      <c r="C44" s="80">
        <f>SUM(C45)</f>
        <v>3786523</v>
      </c>
      <c r="D44" s="80">
        <f>SUM(D45)</f>
        <v>836100</v>
      </c>
      <c r="E44" s="80">
        <f>SUM(E45)</f>
        <v>749285</v>
      </c>
      <c r="F44" s="134">
        <f t="shared" si="0"/>
        <v>19.78820675326678</v>
      </c>
      <c r="G44" s="134">
        <f t="shared" si="1"/>
        <v>89.61667264681257</v>
      </c>
    </row>
    <row r="45" spans="1:7" ht="30.75">
      <c r="A45" s="81">
        <v>41010600</v>
      </c>
      <c r="B45" s="89" t="s">
        <v>190</v>
      </c>
      <c r="C45" s="80">
        <v>3786523</v>
      </c>
      <c r="D45" s="80">
        <v>836100</v>
      </c>
      <c r="E45" s="80">
        <v>749285</v>
      </c>
      <c r="F45" s="134">
        <f t="shared" si="0"/>
        <v>19.78820675326678</v>
      </c>
      <c r="G45" s="134">
        <f t="shared" si="1"/>
        <v>89.61667264681257</v>
      </c>
    </row>
    <row r="46" spans="1:8" s="57" customFormat="1" ht="18">
      <c r="A46" s="81">
        <v>41020000</v>
      </c>
      <c r="B46" s="84" t="s">
        <v>214</v>
      </c>
      <c r="C46" s="80">
        <f>SUM(C47:C48)</f>
        <v>72405300</v>
      </c>
      <c r="D46" s="80">
        <f>SUM(D47:D48)</f>
        <v>18110700</v>
      </c>
      <c r="E46" s="80">
        <f>SUM(E47:E48)</f>
        <v>14978679</v>
      </c>
      <c r="F46" s="134">
        <f t="shared" si="0"/>
        <v>20.687268749663353</v>
      </c>
      <c r="G46" s="134">
        <f t="shared" si="1"/>
        <v>82.70623995759414</v>
      </c>
      <c r="H46" s="3"/>
    </row>
    <row r="47" spans="1:8" s="57" customFormat="1" ht="18">
      <c r="A47" s="81">
        <v>41020100</v>
      </c>
      <c r="B47" s="89" t="s">
        <v>191</v>
      </c>
      <c r="C47" s="80">
        <v>72220300</v>
      </c>
      <c r="D47" s="80">
        <v>18055200</v>
      </c>
      <c r="E47" s="80">
        <v>14929179</v>
      </c>
      <c r="F47" s="134">
        <f t="shared" si="0"/>
        <v>20.671721108884896</v>
      </c>
      <c r="G47" s="134">
        <f t="shared" si="1"/>
        <v>82.68631197660508</v>
      </c>
      <c r="H47" s="3"/>
    </row>
    <row r="48" spans="1:8" s="57" customFormat="1" ht="18">
      <c r="A48" s="81">
        <v>41020900</v>
      </c>
      <c r="B48" s="89" t="s">
        <v>234</v>
      </c>
      <c r="C48" s="80">
        <v>185000</v>
      </c>
      <c r="D48" s="80">
        <v>55500</v>
      </c>
      <c r="E48" s="80">
        <v>49500</v>
      </c>
      <c r="F48" s="134">
        <f>IF(C48=0,"",E48/C48*100)</f>
        <v>26.756756756756754</v>
      </c>
      <c r="G48" s="134">
        <f>IF(D48=0,"",E48/D48*100)</f>
        <v>89.1891891891892</v>
      </c>
      <c r="H48" s="3"/>
    </row>
    <row r="49" spans="1:8" s="96" customFormat="1" ht="18">
      <c r="A49" s="81">
        <v>41030000</v>
      </c>
      <c r="B49" s="84" t="s">
        <v>215</v>
      </c>
      <c r="C49" s="80">
        <f>SUM(C50:C55)</f>
        <v>58945700</v>
      </c>
      <c r="D49" s="80">
        <f>SUM(D50:D55)</f>
        <v>16863956</v>
      </c>
      <c r="E49" s="80">
        <f>SUM(E50:E55)</f>
        <v>15854588</v>
      </c>
      <c r="F49" s="134">
        <f>IF(C49=0,"",E49/C49*100)</f>
        <v>26.896937350816092</v>
      </c>
      <c r="G49" s="134">
        <f>IF(D49=0,"",E49/D49*100)</f>
        <v>94.01464282757853</v>
      </c>
      <c r="H49" s="95"/>
    </row>
    <row r="50" spans="1:7" ht="43.5" customHeight="1">
      <c r="A50" s="81">
        <v>41030600</v>
      </c>
      <c r="B50" s="138" t="s">
        <v>236</v>
      </c>
      <c r="C50" s="80">
        <v>43482500</v>
      </c>
      <c r="D50" s="80">
        <v>10815000</v>
      </c>
      <c r="E50" s="80">
        <v>10083437</v>
      </c>
      <c r="F50" s="134">
        <f t="shared" si="0"/>
        <v>23.1896441096993</v>
      </c>
      <c r="G50" s="134">
        <f t="shared" si="1"/>
        <v>93.23566343042071</v>
      </c>
    </row>
    <row r="51" spans="1:7" ht="39">
      <c r="A51" s="81">
        <v>41030800</v>
      </c>
      <c r="B51" s="138" t="s">
        <v>237</v>
      </c>
      <c r="C51" s="80">
        <v>10002500</v>
      </c>
      <c r="D51" s="80">
        <v>4714500</v>
      </c>
      <c r="E51" s="80">
        <v>4480391</v>
      </c>
      <c r="F51" s="134">
        <f t="shared" si="0"/>
        <v>44.79271182204449</v>
      </c>
      <c r="G51" s="134">
        <f t="shared" si="1"/>
        <v>95.03427722982288</v>
      </c>
    </row>
    <row r="52" spans="1:7" ht="78.75">
      <c r="A52" s="81">
        <v>41030900</v>
      </c>
      <c r="B52" s="138" t="s">
        <v>238</v>
      </c>
      <c r="C52" s="80">
        <v>1191000</v>
      </c>
      <c r="D52" s="80">
        <v>297900</v>
      </c>
      <c r="E52" s="80">
        <v>291709</v>
      </c>
      <c r="F52" s="134">
        <f t="shared" si="0"/>
        <v>24.49277917716205</v>
      </c>
      <c r="G52" s="134">
        <f t="shared" si="1"/>
        <v>97.92178583417254</v>
      </c>
    </row>
    <row r="53" spans="1:7" ht="36.75" customHeight="1">
      <c r="A53" s="81">
        <v>41031000</v>
      </c>
      <c r="B53" s="138" t="s">
        <v>239</v>
      </c>
      <c r="C53" s="97">
        <v>1865200</v>
      </c>
      <c r="D53" s="97">
        <v>457310</v>
      </c>
      <c r="E53" s="97">
        <v>457311</v>
      </c>
      <c r="F53" s="134">
        <f t="shared" si="0"/>
        <v>24.518067767531633</v>
      </c>
      <c r="G53" s="134">
        <f t="shared" si="1"/>
        <v>100.00021867004875</v>
      </c>
    </row>
    <row r="54" spans="1:7" ht="18">
      <c r="A54" s="81">
        <v>41035000</v>
      </c>
      <c r="B54" s="135" t="s">
        <v>169</v>
      </c>
      <c r="C54" s="80">
        <v>1740300</v>
      </c>
      <c r="D54" s="80">
        <v>427129</v>
      </c>
      <c r="E54" s="80">
        <v>415729</v>
      </c>
      <c r="F54" s="134">
        <f t="shared" si="0"/>
        <v>23.888352582888007</v>
      </c>
      <c r="G54" s="134">
        <f t="shared" si="1"/>
        <v>97.33101709319666</v>
      </c>
    </row>
    <row r="55" spans="1:7" ht="39">
      <c r="A55" s="81">
        <v>41035800</v>
      </c>
      <c r="B55" s="138" t="s">
        <v>240</v>
      </c>
      <c r="C55" s="80">
        <v>664200</v>
      </c>
      <c r="D55" s="80">
        <v>152117</v>
      </c>
      <c r="E55" s="80">
        <v>126011</v>
      </c>
      <c r="F55" s="134">
        <f t="shared" si="0"/>
        <v>18.971845829569407</v>
      </c>
      <c r="G55" s="134">
        <f t="shared" si="1"/>
        <v>82.83821006199176</v>
      </c>
    </row>
    <row r="56" spans="1:13" s="101" customFormat="1" ht="18" thickBot="1">
      <c r="A56" s="76"/>
      <c r="B56" s="86" t="s">
        <v>170</v>
      </c>
      <c r="C56" s="87">
        <f>SUM(C42,C41)</f>
        <v>158012259</v>
      </c>
      <c r="D56" s="87">
        <f>SUM(D42,D41)</f>
        <v>40583965</v>
      </c>
      <c r="E56" s="87">
        <f>SUM(E42,E41)</f>
        <v>36532260</v>
      </c>
      <c r="F56" s="134">
        <f t="shared" si="0"/>
        <v>23.119889704253897</v>
      </c>
      <c r="G56" s="134">
        <f t="shared" si="1"/>
        <v>90.01648803905681</v>
      </c>
      <c r="H56" s="99"/>
      <c r="I56" s="100"/>
      <c r="J56" s="100"/>
      <c r="K56" s="100"/>
      <c r="L56" s="100"/>
      <c r="M56" s="100"/>
    </row>
    <row r="57" spans="1:8" s="75" customFormat="1" ht="21">
      <c r="A57" s="129"/>
      <c r="B57" s="130" t="s">
        <v>1</v>
      </c>
      <c r="C57" s="131"/>
      <c r="D57" s="131"/>
      <c r="E57" s="136"/>
      <c r="F57" s="134">
        <f t="shared" si="0"/>
      </c>
      <c r="G57" s="134">
        <f t="shared" si="1"/>
      </c>
      <c r="H57" s="74"/>
    </row>
    <row r="58" spans="1:13" s="57" customFormat="1" ht="18">
      <c r="A58" s="102">
        <v>20000000</v>
      </c>
      <c r="B58" s="86" t="s">
        <v>163</v>
      </c>
      <c r="C58" s="94">
        <f>SUM(C59)</f>
        <v>2613684</v>
      </c>
      <c r="D58" s="94">
        <f>SUM(D59)</f>
        <v>2613684</v>
      </c>
      <c r="E58" s="94">
        <f>SUM(E59)</f>
        <v>824875</v>
      </c>
      <c r="F58" s="134">
        <f t="shared" si="0"/>
        <v>31.55985956986384</v>
      </c>
      <c r="G58" s="134">
        <f t="shared" si="1"/>
        <v>31.55985956986384</v>
      </c>
      <c r="H58" s="103"/>
      <c r="I58" s="104"/>
      <c r="J58" s="104"/>
      <c r="K58" s="104"/>
      <c r="L58" s="104"/>
      <c r="M58" s="104"/>
    </row>
    <row r="59" spans="1:8" s="57" customFormat="1" ht="18">
      <c r="A59" s="102">
        <v>25000000</v>
      </c>
      <c r="B59" s="86" t="s">
        <v>171</v>
      </c>
      <c r="C59" s="94">
        <f>SUM(C60:C61)</f>
        <v>2613684</v>
      </c>
      <c r="D59" s="94">
        <f>SUM(D60:D61)</f>
        <v>2613684</v>
      </c>
      <c r="E59" s="94">
        <f>SUM(E60:E61)</f>
        <v>824875</v>
      </c>
      <c r="F59" s="134">
        <f t="shared" si="0"/>
        <v>31.55985956986384</v>
      </c>
      <c r="G59" s="134">
        <f t="shared" si="1"/>
        <v>31.55985956986384</v>
      </c>
      <c r="H59" s="3"/>
    </row>
    <row r="60" spans="1:7" ht="18">
      <c r="A60" s="105">
        <v>25010000</v>
      </c>
      <c r="B60" s="106" t="s">
        <v>192</v>
      </c>
      <c r="C60" s="80">
        <v>1717684</v>
      </c>
      <c r="D60" s="80">
        <v>1717684</v>
      </c>
      <c r="E60" s="80">
        <v>505733</v>
      </c>
      <c r="F60" s="134">
        <f t="shared" si="0"/>
        <v>29.442726368761658</v>
      </c>
      <c r="G60" s="134">
        <f t="shared" si="1"/>
        <v>29.442726368761658</v>
      </c>
    </row>
    <row r="61" spans="1:7" ht="18">
      <c r="A61" s="105">
        <v>25020000</v>
      </c>
      <c r="B61" s="106" t="s">
        <v>216</v>
      </c>
      <c r="C61" s="80">
        <v>896000</v>
      </c>
      <c r="D61" s="80">
        <v>896000</v>
      </c>
      <c r="E61" s="80">
        <v>319142</v>
      </c>
      <c r="F61" s="134">
        <f t="shared" si="0"/>
        <v>35.61852678571429</v>
      </c>
      <c r="G61" s="134">
        <f t="shared" si="1"/>
        <v>35.61852678571429</v>
      </c>
    </row>
    <row r="62" spans="1:8" s="57" customFormat="1" ht="18">
      <c r="A62" s="76">
        <v>40000000</v>
      </c>
      <c r="B62" s="86" t="s">
        <v>168</v>
      </c>
      <c r="C62" s="87">
        <f>C63</f>
        <v>1227300</v>
      </c>
      <c r="D62" s="87">
        <f>D63</f>
        <v>246800</v>
      </c>
      <c r="E62" s="87">
        <f>E63</f>
        <v>226969</v>
      </c>
      <c r="F62" s="134">
        <f t="shared" si="0"/>
        <v>18.493359406828</v>
      </c>
      <c r="G62" s="134">
        <f t="shared" si="1"/>
        <v>91.96474878444084</v>
      </c>
      <c r="H62" s="3"/>
    </row>
    <row r="63" spans="1:8" s="96" customFormat="1" ht="18">
      <c r="A63" s="81">
        <v>41030000</v>
      </c>
      <c r="B63" s="84" t="s">
        <v>215</v>
      </c>
      <c r="C63" s="80">
        <f>SUM(C64:C64)</f>
        <v>1227300</v>
      </c>
      <c r="D63" s="80">
        <f>SUM(D64:D64)</f>
        <v>246800</v>
      </c>
      <c r="E63" s="80">
        <f>SUM(E64:E64)</f>
        <v>226969</v>
      </c>
      <c r="F63" s="134">
        <f t="shared" si="0"/>
        <v>18.493359406828</v>
      </c>
      <c r="G63" s="134">
        <f t="shared" si="1"/>
        <v>91.96474878444084</v>
      </c>
      <c r="H63" s="95"/>
    </row>
    <row r="64" spans="1:7" ht="30.75">
      <c r="A64" s="81">
        <v>41034400</v>
      </c>
      <c r="B64" s="107" t="s">
        <v>207</v>
      </c>
      <c r="C64" s="80">
        <v>1227300</v>
      </c>
      <c r="D64" s="80">
        <v>246800</v>
      </c>
      <c r="E64" s="80">
        <v>226969</v>
      </c>
      <c r="F64" s="134">
        <f t="shared" si="0"/>
        <v>18.493359406828</v>
      </c>
      <c r="G64" s="134">
        <f t="shared" si="1"/>
        <v>91.96474878444084</v>
      </c>
    </row>
    <row r="65" spans="1:8" s="57" customFormat="1" ht="18">
      <c r="A65" s="73"/>
      <c r="B65" s="93" t="s">
        <v>172</v>
      </c>
      <c r="C65" s="94">
        <f>C58+C62</f>
        <v>3840984</v>
      </c>
      <c r="D65" s="94">
        <f>D58+D62</f>
        <v>2860484</v>
      </c>
      <c r="E65" s="94">
        <f>E58+E62</f>
        <v>1051844</v>
      </c>
      <c r="F65" s="134">
        <f t="shared" si="0"/>
        <v>27.384753490251455</v>
      </c>
      <c r="G65" s="134">
        <f t="shared" si="1"/>
        <v>36.77153936187023</v>
      </c>
      <c r="H65" s="3"/>
    </row>
    <row r="66" spans="1:8" s="57" customFormat="1" ht="18">
      <c r="A66" s="73"/>
      <c r="B66" s="92" t="s">
        <v>173</v>
      </c>
      <c r="C66" s="94">
        <f>SUM(C65,C56)</f>
        <v>161853243</v>
      </c>
      <c r="D66" s="94">
        <f>SUM(D65,D56)</f>
        <v>43444449</v>
      </c>
      <c r="E66" s="94">
        <f>SUM(E65,E56)</f>
        <v>37584104</v>
      </c>
      <c r="F66" s="134">
        <f t="shared" si="0"/>
        <v>23.22110036435909</v>
      </c>
      <c r="G66" s="134">
        <f t="shared" si="1"/>
        <v>86.51071624823692</v>
      </c>
      <c r="H66" s="3"/>
    </row>
    <row r="67" spans="1:2" ht="18">
      <c r="A67" s="63"/>
      <c r="B67" s="108"/>
    </row>
    <row r="68" spans="1:2" ht="18">
      <c r="A68" s="63"/>
      <c r="B68" s="108"/>
    </row>
    <row r="69" spans="1:2" ht="18">
      <c r="A69" s="63"/>
      <c r="B69" s="108"/>
    </row>
    <row r="70" ht="18">
      <c r="A70" s="63"/>
    </row>
    <row r="71" ht="18">
      <c r="A71" s="63"/>
    </row>
    <row r="72" ht="18">
      <c r="A72" s="63"/>
    </row>
    <row r="73" ht="18">
      <c r="A73" s="63"/>
    </row>
    <row r="74" ht="18">
      <c r="A74" s="63"/>
    </row>
    <row r="75" ht="18">
      <c r="A75" s="63"/>
    </row>
    <row r="76" ht="18">
      <c r="A76" s="63"/>
    </row>
    <row r="77" ht="18">
      <c r="A77" s="63"/>
    </row>
    <row r="78" ht="18">
      <c r="A78" s="63"/>
    </row>
    <row r="79" ht="18">
      <c r="A79" s="63"/>
    </row>
    <row r="80" ht="18">
      <c r="A80" s="63"/>
    </row>
    <row r="81" ht="18">
      <c r="A81" s="63"/>
    </row>
    <row r="82" ht="18">
      <c r="A82" s="63"/>
    </row>
    <row r="83" ht="18">
      <c r="A83" s="63"/>
    </row>
    <row r="84" ht="18">
      <c r="A84" s="63"/>
    </row>
    <row r="85" ht="18">
      <c r="A85" s="63"/>
    </row>
    <row r="86" ht="18">
      <c r="A86" s="63"/>
    </row>
    <row r="87" ht="18">
      <c r="A87" s="63"/>
    </row>
    <row r="88" ht="18">
      <c r="A88" s="63"/>
    </row>
    <row r="89" ht="18">
      <c r="A89" s="63"/>
    </row>
    <row r="90" ht="18">
      <c r="A90" s="63"/>
    </row>
    <row r="91" ht="18">
      <c r="A91" s="63"/>
    </row>
    <row r="92" ht="18">
      <c r="A92" s="63"/>
    </row>
    <row r="93" ht="18">
      <c r="A93" s="63"/>
    </row>
    <row r="94" ht="18">
      <c r="A94" s="63"/>
    </row>
    <row r="95" ht="18">
      <c r="A95" s="63"/>
    </row>
    <row r="96" ht="18">
      <c r="A96" s="63"/>
    </row>
    <row r="97" ht="18">
      <c r="A97" s="63"/>
    </row>
    <row r="98" ht="18">
      <c r="A98" s="63"/>
    </row>
    <row r="99" ht="18">
      <c r="A99" s="63"/>
    </row>
    <row r="100" ht="18">
      <c r="A100" s="63"/>
    </row>
    <row r="101" ht="18">
      <c r="A101" s="63"/>
    </row>
    <row r="102" ht="18">
      <c r="A102" s="63"/>
    </row>
    <row r="103" ht="18">
      <c r="A103" s="63"/>
    </row>
    <row r="104" ht="18">
      <c r="A104" s="63"/>
    </row>
    <row r="105" ht="18">
      <c r="A105" s="63"/>
    </row>
    <row r="106" ht="18">
      <c r="A106" s="63"/>
    </row>
    <row r="107" ht="18">
      <c r="A107" s="63"/>
    </row>
    <row r="108" ht="18">
      <c r="A108" s="63"/>
    </row>
    <row r="109" ht="18">
      <c r="A109" s="63"/>
    </row>
    <row r="110" ht="18">
      <c r="A110" s="63"/>
    </row>
    <row r="111" ht="18">
      <c r="A111" s="63"/>
    </row>
    <row r="112" ht="18">
      <c r="A112" s="63"/>
    </row>
    <row r="113" ht="18">
      <c r="A113" s="63"/>
    </row>
    <row r="114" ht="18">
      <c r="A114" s="63"/>
    </row>
    <row r="115" ht="18">
      <c r="A115" s="63"/>
    </row>
    <row r="116" ht="18">
      <c r="A116" s="63"/>
    </row>
    <row r="117" ht="18">
      <c r="A117" s="63"/>
    </row>
    <row r="118" ht="18">
      <c r="A118" s="63"/>
    </row>
    <row r="119" ht="18">
      <c r="A119" s="63"/>
    </row>
    <row r="120" ht="18">
      <c r="A120" s="63"/>
    </row>
    <row r="121" ht="18">
      <c r="A121" s="63"/>
    </row>
    <row r="122" ht="18">
      <c r="A122" s="63"/>
    </row>
    <row r="123" ht="18">
      <c r="A123" s="63"/>
    </row>
    <row r="124" ht="18">
      <c r="A124" s="63"/>
    </row>
    <row r="125" ht="18">
      <c r="A125" s="63"/>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60" r:id="rId1"/>
  <headerFooter alignWithMargins="0">
    <oddFooter>&amp;R&amp;P</oddFooter>
  </headerFooter>
  <rowBreaks count="1" manualBreakCount="1">
    <brk id="36" max="6" man="1"/>
  </rowBreaks>
</worksheet>
</file>

<file path=xl/worksheets/sheet2.xml><?xml version="1.0" encoding="utf-8"?>
<worksheet xmlns="http://schemas.openxmlformats.org/spreadsheetml/2006/main" xmlns:r="http://schemas.openxmlformats.org/officeDocument/2006/relationships">
  <dimension ref="A1:IO133"/>
  <sheetViews>
    <sheetView tabSelected="1" view="pageBreakPreview" zoomScale="50" zoomScaleNormal="50" zoomScaleSheetLayoutView="50" zoomScalePageLayoutView="0" workbookViewId="0" topLeftCell="A83">
      <selection activeCell="F133" sqref="F133"/>
    </sheetView>
  </sheetViews>
  <sheetFormatPr defaultColWidth="9.00390625" defaultRowHeight="12.75"/>
  <cols>
    <col min="1" max="1" width="13.50390625" style="2" customWidth="1"/>
    <col min="2" max="2" width="113.125" style="4" customWidth="1"/>
    <col min="3" max="7" width="26.50390625" style="1" customWidth="1"/>
    <col min="8" max="8" width="5.375" style="44" customWidth="1"/>
    <col min="9" max="9" width="13.375" style="38" bestFit="1" customWidth="1"/>
    <col min="10" max="10" width="15.50390625" style="38" customWidth="1"/>
    <col min="11" max="249" width="9.125" style="38" customWidth="1"/>
    <col min="250" max="16384" width="9.125" style="1" customWidth="1"/>
  </cols>
  <sheetData>
    <row r="1" spans="1:249" s="5" customFormat="1" ht="18.75">
      <c r="A1" s="56">
        <v>1</v>
      </c>
      <c r="B1" s="55">
        <v>2</v>
      </c>
      <c r="C1" s="56">
        <v>3</v>
      </c>
      <c r="D1" s="55">
        <v>4</v>
      </c>
      <c r="E1" s="56">
        <v>5</v>
      </c>
      <c r="F1" s="56">
        <v>6</v>
      </c>
      <c r="G1" s="56">
        <v>7</v>
      </c>
      <c r="H1" s="44"/>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row>
    <row r="2" spans="1:249" s="117" customFormat="1" ht="21.75" customHeight="1">
      <c r="A2" s="140" t="s">
        <v>2</v>
      </c>
      <c r="B2" s="141"/>
      <c r="C2" s="141"/>
      <c r="D2" s="141"/>
      <c r="E2" s="141"/>
      <c r="F2" s="141"/>
      <c r="G2" s="142"/>
      <c r="H2" s="115"/>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row>
    <row r="3" spans="1:249" s="119" customFormat="1" ht="22.5" customHeight="1">
      <c r="A3" s="143" t="s">
        <v>0</v>
      </c>
      <c r="B3" s="144"/>
      <c r="C3" s="144"/>
      <c r="D3" s="144"/>
      <c r="E3" s="144"/>
      <c r="F3" s="144"/>
      <c r="G3" s="145"/>
      <c r="H3" s="115"/>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row>
    <row r="4" spans="1:249" s="6" customFormat="1" ht="22.5" customHeight="1">
      <c r="A4" s="7" t="s">
        <v>3</v>
      </c>
      <c r="B4" s="8" t="s">
        <v>4</v>
      </c>
      <c r="C4" s="112">
        <v>1091940</v>
      </c>
      <c r="D4" s="113">
        <v>441590</v>
      </c>
      <c r="E4" s="113">
        <v>288937.2</v>
      </c>
      <c r="F4" s="114">
        <f>SUM(E4/C4*100)</f>
        <v>26.460904445299192</v>
      </c>
      <c r="G4" s="114">
        <f>SUM(E4/D4*100)</f>
        <v>65.43110124776376</v>
      </c>
      <c r="H4" s="44"/>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row>
    <row r="5" spans="1:249" s="6" customFormat="1" ht="18.75">
      <c r="A5" s="11" t="s">
        <v>5</v>
      </c>
      <c r="B5" s="12" t="s">
        <v>6</v>
      </c>
      <c r="C5" s="13">
        <f>SUM(C6:C12)</f>
        <v>54710903</v>
      </c>
      <c r="D5" s="13">
        <f>SUM(D6:D12)</f>
        <v>18324639.549999997</v>
      </c>
      <c r="E5" s="13">
        <f>SUM(E6:E12)</f>
        <v>15603629.520000001</v>
      </c>
      <c r="F5" s="10">
        <f aca="true" t="shared" si="0" ref="F5:F57">SUM(E5/C5*100)</f>
        <v>28.520146194625962</v>
      </c>
      <c r="G5" s="10">
        <f aca="true" t="shared" si="1" ref="G5:G67">SUM(E5/D5*100)</f>
        <v>85.15108565941753</v>
      </c>
      <c r="H5" s="44"/>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row>
    <row r="6" spans="1:249" s="6" customFormat="1" ht="18.75">
      <c r="A6" s="14" t="s">
        <v>7</v>
      </c>
      <c r="B6" s="15" t="s">
        <v>8</v>
      </c>
      <c r="C6" s="111">
        <v>52051580</v>
      </c>
      <c r="D6" s="16">
        <v>17674207.2</v>
      </c>
      <c r="E6" s="16">
        <v>15023294.45</v>
      </c>
      <c r="F6" s="27">
        <f t="shared" si="0"/>
        <v>28.862321662474027</v>
      </c>
      <c r="G6" s="27">
        <f t="shared" si="1"/>
        <v>85.00123530293342</v>
      </c>
      <c r="H6" s="44"/>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row>
    <row r="7" spans="1:249" s="6" customFormat="1" ht="18.75">
      <c r="A7" s="14" t="s">
        <v>9</v>
      </c>
      <c r="B7" s="15" t="s">
        <v>10</v>
      </c>
      <c r="C7" s="111">
        <v>664200</v>
      </c>
      <c r="D7" s="16">
        <v>147117</v>
      </c>
      <c r="E7" s="16">
        <v>126010.88</v>
      </c>
      <c r="F7" s="27">
        <f aca="true" t="shared" si="2" ref="F7:F12">SUM(E7/C7*100)</f>
        <v>18.97182776272207</v>
      </c>
      <c r="G7" s="27">
        <f aca="true" t="shared" si="3" ref="G7:G12">SUM(E7/D7*100)</f>
        <v>85.65351386991307</v>
      </c>
      <c r="H7" s="44"/>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row>
    <row r="8" spans="1:249" s="6" customFormat="1" ht="18.75" customHeight="1">
      <c r="A8" s="14" t="s">
        <v>11</v>
      </c>
      <c r="B8" s="15" t="s">
        <v>12</v>
      </c>
      <c r="C8" s="111">
        <v>798600</v>
      </c>
      <c r="D8" s="16">
        <v>146235.86</v>
      </c>
      <c r="E8" s="16">
        <v>116421.71</v>
      </c>
      <c r="F8" s="27">
        <f t="shared" si="2"/>
        <v>14.578225644878536</v>
      </c>
      <c r="G8" s="27">
        <f t="shared" si="3"/>
        <v>79.61228524932258</v>
      </c>
      <c r="H8" s="44"/>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row>
    <row r="9" spans="1:249" s="6" customFormat="1" ht="18.75">
      <c r="A9" s="14" t="s">
        <v>13</v>
      </c>
      <c r="B9" s="15" t="s">
        <v>14</v>
      </c>
      <c r="C9" s="111">
        <v>616122</v>
      </c>
      <c r="D9" s="16">
        <v>163895.16</v>
      </c>
      <c r="E9" s="16">
        <v>147755.27</v>
      </c>
      <c r="F9" s="27">
        <f t="shared" si="2"/>
        <v>23.981495547959657</v>
      </c>
      <c r="G9" s="27">
        <f t="shared" si="3"/>
        <v>90.15230834150319</v>
      </c>
      <c r="H9" s="44"/>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row>
    <row r="10" spans="1:249" s="6" customFormat="1" ht="18.75">
      <c r="A10" s="14" t="s">
        <v>15</v>
      </c>
      <c r="B10" s="15" t="s">
        <v>16</v>
      </c>
      <c r="C10" s="111">
        <v>374519</v>
      </c>
      <c r="D10" s="16">
        <v>130275.18</v>
      </c>
      <c r="E10" s="16">
        <v>128998.16</v>
      </c>
      <c r="F10" s="27">
        <f t="shared" si="2"/>
        <v>34.44368910522564</v>
      </c>
      <c r="G10" s="27">
        <f t="shared" si="3"/>
        <v>99.01975188213136</v>
      </c>
      <c r="H10" s="44"/>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row>
    <row r="11" spans="1:249" s="6" customFormat="1" ht="18.75">
      <c r="A11" s="14" t="s">
        <v>17</v>
      </c>
      <c r="B11" s="15" t="s">
        <v>18</v>
      </c>
      <c r="C11" s="111">
        <v>185972</v>
      </c>
      <c r="D11" s="16">
        <v>48429.15</v>
      </c>
      <c r="E11" s="16">
        <v>46669.05</v>
      </c>
      <c r="F11" s="27">
        <f t="shared" si="2"/>
        <v>25.094664788247695</v>
      </c>
      <c r="G11" s="27">
        <f t="shared" si="3"/>
        <v>96.36561864083924</v>
      </c>
      <c r="H11" s="44"/>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row>
    <row r="12" spans="1:249" s="6" customFormat="1" ht="37.5">
      <c r="A12" s="14" t="s">
        <v>19</v>
      </c>
      <c r="B12" s="15" t="s">
        <v>20</v>
      </c>
      <c r="C12" s="111">
        <v>19910</v>
      </c>
      <c r="D12" s="16">
        <v>14480</v>
      </c>
      <c r="E12" s="16">
        <v>14480</v>
      </c>
      <c r="F12" s="27">
        <f t="shared" si="2"/>
        <v>72.72727272727273</v>
      </c>
      <c r="G12" s="27">
        <f t="shared" si="3"/>
        <v>100</v>
      </c>
      <c r="H12" s="44"/>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row>
    <row r="13" spans="1:249" s="6" customFormat="1" ht="22.5" customHeight="1">
      <c r="A13" s="11" t="s">
        <v>21</v>
      </c>
      <c r="B13" s="12" t="s">
        <v>22</v>
      </c>
      <c r="C13" s="13">
        <f>SUM(C14:C19)</f>
        <v>28769475</v>
      </c>
      <c r="D13" s="13">
        <f>SUM(D14:D19)</f>
        <v>10201192</v>
      </c>
      <c r="E13" s="13">
        <f>SUM(E14:E19)</f>
        <v>8523129.100000001</v>
      </c>
      <c r="F13" s="10">
        <f t="shared" si="0"/>
        <v>29.625598312099893</v>
      </c>
      <c r="G13" s="10">
        <f t="shared" si="1"/>
        <v>83.55032529531844</v>
      </c>
      <c r="H13" s="44"/>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row>
    <row r="14" spans="1:249" s="6" customFormat="1" ht="21" customHeight="1">
      <c r="A14" s="14" t="s">
        <v>23</v>
      </c>
      <c r="B14" s="15" t="s">
        <v>24</v>
      </c>
      <c r="C14" s="111">
        <v>21680035</v>
      </c>
      <c r="D14" s="16">
        <v>8000104</v>
      </c>
      <c r="E14" s="16">
        <v>6488555.98</v>
      </c>
      <c r="F14" s="27">
        <f t="shared" si="0"/>
        <v>29.92871542873432</v>
      </c>
      <c r="G14" s="27">
        <f t="shared" si="1"/>
        <v>81.10589537336014</v>
      </c>
      <c r="H14" s="44"/>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row>
    <row r="15" spans="1:249" s="6" customFormat="1" ht="21" customHeight="1">
      <c r="A15" s="14" t="s">
        <v>175</v>
      </c>
      <c r="B15" s="15" t="s">
        <v>177</v>
      </c>
      <c r="C15" s="111">
        <v>2904220</v>
      </c>
      <c r="D15" s="16">
        <v>952280</v>
      </c>
      <c r="E15" s="16">
        <v>871404.28</v>
      </c>
      <c r="F15" s="27">
        <f t="shared" si="0"/>
        <v>30.004761347280855</v>
      </c>
      <c r="G15" s="27">
        <f t="shared" si="1"/>
        <v>91.50714915781073</v>
      </c>
      <c r="H15" s="44"/>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row>
    <row r="16" spans="1:249" s="6" customFormat="1" ht="21" customHeight="1">
      <c r="A16" s="14" t="s">
        <v>176</v>
      </c>
      <c r="B16" s="15" t="s">
        <v>178</v>
      </c>
      <c r="C16" s="111">
        <v>2970490</v>
      </c>
      <c r="D16" s="16">
        <v>899766</v>
      </c>
      <c r="E16" s="16">
        <v>819035.95</v>
      </c>
      <c r="F16" s="27">
        <f t="shared" si="0"/>
        <v>27.57241902851045</v>
      </c>
      <c r="G16" s="27">
        <f t="shared" si="1"/>
        <v>91.02766163646993</v>
      </c>
      <c r="H16" s="44"/>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row>
    <row r="17" spans="1:249" s="6" customFormat="1" ht="21" customHeight="1">
      <c r="A17" s="14" t="s">
        <v>25</v>
      </c>
      <c r="B17" s="15" t="s">
        <v>26</v>
      </c>
      <c r="C17" s="111">
        <v>25000</v>
      </c>
      <c r="D17" s="16">
        <v>13000</v>
      </c>
      <c r="E17" s="16">
        <v>11000</v>
      </c>
      <c r="F17" s="27">
        <f t="shared" si="0"/>
        <v>44</v>
      </c>
      <c r="G17" s="27">
        <f t="shared" si="1"/>
        <v>84.61538461538461</v>
      </c>
      <c r="H17" s="44"/>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row>
    <row r="18" spans="1:249" s="6" customFormat="1" ht="39.75" customHeight="1">
      <c r="A18" s="14" t="s">
        <v>222</v>
      </c>
      <c r="B18" s="15" t="s">
        <v>223</v>
      </c>
      <c r="C18" s="111">
        <v>556030</v>
      </c>
      <c r="D18" s="16">
        <v>177642</v>
      </c>
      <c r="E18" s="16">
        <v>174732.89</v>
      </c>
      <c r="F18" s="27">
        <f t="shared" si="0"/>
        <v>31.425083178965167</v>
      </c>
      <c r="G18" s="27">
        <f t="shared" si="1"/>
        <v>98.36237488882135</v>
      </c>
      <c r="H18" s="44"/>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row>
    <row r="19" spans="1:249" s="6" customFormat="1" ht="21" customHeight="1">
      <c r="A19" s="14" t="s">
        <v>27</v>
      </c>
      <c r="B19" s="15" t="s">
        <v>28</v>
      </c>
      <c r="C19" s="111">
        <v>633700</v>
      </c>
      <c r="D19" s="16">
        <v>158400</v>
      </c>
      <c r="E19" s="16">
        <v>158400</v>
      </c>
      <c r="F19" s="27">
        <f t="shared" si="0"/>
        <v>24.996054915575193</v>
      </c>
      <c r="G19" s="27">
        <f t="shared" si="1"/>
        <v>100</v>
      </c>
      <c r="H19" s="44"/>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row>
    <row r="20" spans="1:249" s="6" customFormat="1" ht="18.75" customHeight="1">
      <c r="A20" s="11" t="s">
        <v>29</v>
      </c>
      <c r="B20" s="12" t="s">
        <v>30</v>
      </c>
      <c r="C20" s="13">
        <f>SUM(C21:C57)</f>
        <v>60940400</v>
      </c>
      <c r="D20" s="13">
        <f>SUM(D21:D57)</f>
        <v>17479208.41</v>
      </c>
      <c r="E20" s="13">
        <f>SUM(E21:E57)</f>
        <v>16427750.849999998</v>
      </c>
      <c r="F20" s="10">
        <f t="shared" si="0"/>
        <v>26.957077488825142</v>
      </c>
      <c r="G20" s="10">
        <f t="shared" si="1"/>
        <v>93.98452415386011</v>
      </c>
      <c r="H20" s="44"/>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row>
    <row r="21" spans="1:249" s="6" customFormat="1" ht="35.25" customHeight="1">
      <c r="A21" s="14" t="s">
        <v>31</v>
      </c>
      <c r="B21" s="17" t="s">
        <v>32</v>
      </c>
      <c r="C21" s="111">
        <v>5410000</v>
      </c>
      <c r="D21" s="16">
        <v>2285830</v>
      </c>
      <c r="E21" s="16">
        <v>2279849.99</v>
      </c>
      <c r="F21" s="27">
        <f t="shared" si="0"/>
        <v>42.14140462107209</v>
      </c>
      <c r="G21" s="27">
        <f t="shared" si="1"/>
        <v>99.7383878066173</v>
      </c>
      <c r="H21" s="44"/>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row>
    <row r="22" spans="1:249" s="6" customFormat="1" ht="42" customHeight="1">
      <c r="A22" s="18" t="s">
        <v>33</v>
      </c>
      <c r="B22" s="19" t="s">
        <v>34</v>
      </c>
      <c r="C22" s="111">
        <v>611700</v>
      </c>
      <c r="D22" s="20">
        <v>177824.72</v>
      </c>
      <c r="E22" s="20">
        <v>177824.72</v>
      </c>
      <c r="F22" s="27">
        <f t="shared" si="0"/>
        <v>29.070577080268105</v>
      </c>
      <c r="G22" s="27">
        <f t="shared" si="1"/>
        <v>100</v>
      </c>
      <c r="H22" s="44"/>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row>
    <row r="23" spans="1:249" s="22" customFormat="1" ht="37.5">
      <c r="A23" s="14" t="s">
        <v>35</v>
      </c>
      <c r="B23" s="21" t="s">
        <v>36</v>
      </c>
      <c r="C23" s="111">
        <v>140000</v>
      </c>
      <c r="D23" s="16"/>
      <c r="E23" s="16"/>
      <c r="F23" s="27">
        <f t="shared" si="0"/>
        <v>0</v>
      </c>
      <c r="G23" s="27">
        <v>0</v>
      </c>
      <c r="H23" s="44"/>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row>
    <row r="24" spans="1:249" s="22" customFormat="1" ht="225.75" customHeight="1">
      <c r="A24" s="14" t="s">
        <v>37</v>
      </c>
      <c r="B24" s="23" t="s">
        <v>38</v>
      </c>
      <c r="C24" s="120">
        <v>341400</v>
      </c>
      <c r="D24" s="16">
        <v>167000</v>
      </c>
      <c r="E24" s="16">
        <v>163392.08</v>
      </c>
      <c r="F24" s="27">
        <f t="shared" si="0"/>
        <v>47.8594258933802</v>
      </c>
      <c r="G24" s="27">
        <f t="shared" si="1"/>
        <v>97.83956886227544</v>
      </c>
      <c r="H24" s="44"/>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row>
    <row r="25" spans="1:249" s="6" customFormat="1" ht="57" customHeight="1">
      <c r="A25" s="24" t="s">
        <v>39</v>
      </c>
      <c r="B25" s="25" t="s">
        <v>40</v>
      </c>
      <c r="C25" s="120">
        <v>1900</v>
      </c>
      <c r="D25" s="26">
        <v>1493.4</v>
      </c>
      <c r="E25" s="26">
        <v>1493.4</v>
      </c>
      <c r="F25" s="27">
        <f t="shared" si="0"/>
        <v>78.60000000000001</v>
      </c>
      <c r="G25" s="27">
        <f t="shared" si="1"/>
        <v>100</v>
      </c>
      <c r="H25" s="44"/>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row>
    <row r="26" spans="1:249" s="6" customFormat="1" ht="38.25" customHeight="1">
      <c r="A26" s="18" t="s">
        <v>41</v>
      </c>
      <c r="B26" s="19" t="s">
        <v>42</v>
      </c>
      <c r="C26" s="111">
        <v>833500</v>
      </c>
      <c r="D26" s="20">
        <v>347000</v>
      </c>
      <c r="E26" s="20">
        <v>346386.3</v>
      </c>
      <c r="F26" s="27">
        <f t="shared" si="0"/>
        <v>41.558044391121776</v>
      </c>
      <c r="G26" s="27">
        <f t="shared" si="1"/>
        <v>99.82314121037463</v>
      </c>
      <c r="H26" s="44"/>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row>
    <row r="27" spans="1:249" s="6" customFormat="1" ht="41.25" customHeight="1">
      <c r="A27" s="14" t="s">
        <v>43</v>
      </c>
      <c r="B27" s="21" t="s">
        <v>44</v>
      </c>
      <c r="C27" s="111">
        <v>578900</v>
      </c>
      <c r="D27" s="16">
        <v>167980.41</v>
      </c>
      <c r="E27" s="16">
        <v>167980.41</v>
      </c>
      <c r="F27" s="27">
        <f t="shared" si="0"/>
        <v>29.0171722231819</v>
      </c>
      <c r="G27" s="27">
        <f t="shared" si="1"/>
        <v>100</v>
      </c>
      <c r="H27" s="44"/>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row>
    <row r="28" spans="1:249" s="6" customFormat="1" ht="20.25" customHeight="1">
      <c r="A28" s="18" t="s">
        <v>45</v>
      </c>
      <c r="B28" s="19" t="s">
        <v>46</v>
      </c>
      <c r="C28" s="111">
        <v>22500</v>
      </c>
      <c r="D28" s="20">
        <v>5074</v>
      </c>
      <c r="E28" s="20">
        <v>3558.4</v>
      </c>
      <c r="F28" s="27">
        <f t="shared" si="0"/>
        <v>15.81511111111111</v>
      </c>
      <c r="G28" s="27">
        <f t="shared" si="1"/>
        <v>70.13007489160425</v>
      </c>
      <c r="H28" s="44"/>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row>
    <row r="29" spans="1:249" s="6" customFormat="1" ht="103.5" customHeight="1">
      <c r="A29" s="14" t="s">
        <v>47</v>
      </c>
      <c r="B29" s="23" t="s">
        <v>48</v>
      </c>
      <c r="C29" s="120">
        <v>608500</v>
      </c>
      <c r="D29" s="16">
        <v>355000</v>
      </c>
      <c r="E29" s="16">
        <v>334875.5</v>
      </c>
      <c r="F29" s="27">
        <f t="shared" si="0"/>
        <v>55.032949876746095</v>
      </c>
      <c r="G29" s="27">
        <f t="shared" si="1"/>
        <v>94.33112676056338</v>
      </c>
      <c r="H29" s="61">
        <v>3</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row>
    <row r="30" spans="1:249" s="6" customFormat="1" ht="90" customHeight="1">
      <c r="A30" s="14" t="s">
        <v>49</v>
      </c>
      <c r="B30" s="23" t="s">
        <v>50</v>
      </c>
      <c r="C30" s="120">
        <v>66100</v>
      </c>
      <c r="D30" s="16">
        <v>36400.73</v>
      </c>
      <c r="E30" s="16">
        <v>36400.73</v>
      </c>
      <c r="F30" s="27">
        <f t="shared" si="0"/>
        <v>55.0691830559758</v>
      </c>
      <c r="G30" s="27">
        <f t="shared" si="1"/>
        <v>100</v>
      </c>
      <c r="H30" s="44"/>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row>
    <row r="31" spans="1:249" s="6" customFormat="1" ht="38.25" customHeight="1">
      <c r="A31" s="24" t="s">
        <v>51</v>
      </c>
      <c r="B31" s="28" t="s">
        <v>52</v>
      </c>
      <c r="C31" s="111">
        <v>337800</v>
      </c>
      <c r="D31" s="26">
        <v>84450</v>
      </c>
      <c r="E31" s="26">
        <v>84400</v>
      </c>
      <c r="F31" s="27">
        <f t="shared" si="0"/>
        <v>24.98519834221433</v>
      </c>
      <c r="G31" s="27">
        <f t="shared" si="1"/>
        <v>99.94079336885731</v>
      </c>
      <c r="H31" s="44"/>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row>
    <row r="32" spans="1:249" s="6" customFormat="1" ht="24.75" customHeight="1">
      <c r="A32" s="24" t="s">
        <v>53</v>
      </c>
      <c r="B32" s="28" t="s">
        <v>54</v>
      </c>
      <c r="C32" s="111">
        <v>199500</v>
      </c>
      <c r="D32" s="26">
        <v>36034.94</v>
      </c>
      <c r="E32" s="26">
        <v>31359.71</v>
      </c>
      <c r="F32" s="27">
        <f t="shared" si="0"/>
        <v>15.719152882205515</v>
      </c>
      <c r="G32" s="27">
        <f t="shared" si="1"/>
        <v>87.0258421409887</v>
      </c>
      <c r="H32" s="44"/>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row>
    <row r="33" spans="1:249" s="6" customFormat="1" ht="24.75" customHeight="1">
      <c r="A33" s="24" t="s">
        <v>55</v>
      </c>
      <c r="B33" s="28" t="s">
        <v>56</v>
      </c>
      <c r="C33" s="111">
        <v>325000</v>
      </c>
      <c r="D33" s="26">
        <v>180610</v>
      </c>
      <c r="E33" s="26">
        <v>180543.47</v>
      </c>
      <c r="F33" s="27">
        <f t="shared" si="0"/>
        <v>55.55183692307693</v>
      </c>
      <c r="G33" s="27">
        <f t="shared" si="1"/>
        <v>99.96316372293893</v>
      </c>
      <c r="H33" s="44"/>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row>
    <row r="34" spans="1:249" s="6" customFormat="1" ht="24.75" customHeight="1">
      <c r="A34" s="24" t="s">
        <v>57</v>
      </c>
      <c r="B34" s="28" t="s">
        <v>58</v>
      </c>
      <c r="C34" s="111">
        <v>59000</v>
      </c>
      <c r="D34" s="26">
        <v>18538.06</v>
      </c>
      <c r="E34" s="26">
        <v>18538.06</v>
      </c>
      <c r="F34" s="27">
        <f t="shared" si="0"/>
        <v>31.420440677966106</v>
      </c>
      <c r="G34" s="27">
        <f t="shared" si="1"/>
        <v>100</v>
      </c>
      <c r="H34" s="44"/>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row>
    <row r="35" spans="1:249" s="6" customFormat="1" ht="24.75" customHeight="1">
      <c r="A35" s="24" t="s">
        <v>59</v>
      </c>
      <c r="B35" s="25" t="s">
        <v>60</v>
      </c>
      <c r="C35" s="111">
        <v>452500</v>
      </c>
      <c r="D35" s="26">
        <v>112200</v>
      </c>
      <c r="E35" s="26">
        <v>87487.64</v>
      </c>
      <c r="F35" s="27">
        <f t="shared" si="0"/>
        <v>19.334285082872928</v>
      </c>
      <c r="G35" s="27">
        <f t="shared" si="1"/>
        <v>77.97472370766488</v>
      </c>
      <c r="H35" s="44"/>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row>
    <row r="36" spans="1:249" s="6" customFormat="1" ht="24.75" customHeight="1">
      <c r="A36" s="24" t="s">
        <v>61</v>
      </c>
      <c r="B36" s="25" t="s">
        <v>62</v>
      </c>
      <c r="C36" s="111">
        <v>7820000</v>
      </c>
      <c r="D36" s="26">
        <v>1883503.26</v>
      </c>
      <c r="E36" s="26">
        <v>1682736.97</v>
      </c>
      <c r="F36" s="27">
        <f t="shared" si="0"/>
        <v>21.51837557544757</v>
      </c>
      <c r="G36" s="27">
        <f t="shared" si="1"/>
        <v>89.34080475124848</v>
      </c>
      <c r="H36" s="44"/>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row>
    <row r="37" spans="1:249" s="6" customFormat="1" ht="24.75" customHeight="1">
      <c r="A37" s="24" t="s">
        <v>63</v>
      </c>
      <c r="B37" s="25" t="s">
        <v>64</v>
      </c>
      <c r="C37" s="111">
        <v>16200000</v>
      </c>
      <c r="D37" s="26">
        <v>4131710.55</v>
      </c>
      <c r="E37" s="26">
        <v>4130141.53</v>
      </c>
      <c r="F37" s="27">
        <f t="shared" si="0"/>
        <v>25.494700802469133</v>
      </c>
      <c r="G37" s="27">
        <f t="shared" si="1"/>
        <v>99.96202492936007</v>
      </c>
      <c r="H37" s="44"/>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row>
    <row r="38" spans="1:249" s="6" customFormat="1" ht="24.75" customHeight="1">
      <c r="A38" s="24" t="s">
        <v>65</v>
      </c>
      <c r="B38" s="25" t="s">
        <v>66</v>
      </c>
      <c r="C38" s="111">
        <v>3024000</v>
      </c>
      <c r="D38" s="26">
        <v>740400</v>
      </c>
      <c r="E38" s="26">
        <v>566534.25</v>
      </c>
      <c r="F38" s="27">
        <f t="shared" si="0"/>
        <v>18.734598214285715</v>
      </c>
      <c r="G38" s="27">
        <f t="shared" si="1"/>
        <v>76.51732171799027</v>
      </c>
      <c r="H38" s="44"/>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row>
    <row r="39" spans="1:249" s="6" customFormat="1" ht="24.75" customHeight="1">
      <c r="A39" s="24" t="s">
        <v>67</v>
      </c>
      <c r="B39" s="25" t="s">
        <v>68</v>
      </c>
      <c r="C39" s="111">
        <v>4370000</v>
      </c>
      <c r="D39" s="26">
        <v>1035636.62</v>
      </c>
      <c r="E39" s="26">
        <v>895785.5</v>
      </c>
      <c r="F39" s="27">
        <f t="shared" si="0"/>
        <v>20.498524027459954</v>
      </c>
      <c r="G39" s="27">
        <f t="shared" si="1"/>
        <v>86.49612061806003</v>
      </c>
      <c r="H39" s="44"/>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row>
    <row r="40" spans="1:249" s="6" customFormat="1" ht="19.5" customHeight="1">
      <c r="A40" s="24" t="s">
        <v>69</v>
      </c>
      <c r="B40" s="25" t="s">
        <v>70</v>
      </c>
      <c r="C40" s="111">
        <v>1080000</v>
      </c>
      <c r="D40" s="26">
        <v>269256.06</v>
      </c>
      <c r="E40" s="26">
        <v>160669.84</v>
      </c>
      <c r="F40" s="27">
        <f t="shared" si="0"/>
        <v>14.876837037037035</v>
      </c>
      <c r="G40" s="27">
        <f t="shared" si="1"/>
        <v>59.67176374786142</v>
      </c>
      <c r="H40" s="44"/>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row>
    <row r="41" spans="1:249" s="6" customFormat="1" ht="19.5" customHeight="1">
      <c r="A41" s="24" t="s">
        <v>71</v>
      </c>
      <c r="B41" s="25" t="s">
        <v>72</v>
      </c>
      <c r="C41" s="111">
        <v>100000</v>
      </c>
      <c r="D41" s="26">
        <v>9450</v>
      </c>
      <c r="E41" s="26">
        <v>4638.03</v>
      </c>
      <c r="F41" s="27">
        <f t="shared" si="0"/>
        <v>4.63803</v>
      </c>
      <c r="G41" s="27">
        <f t="shared" si="1"/>
        <v>49.07968253968254</v>
      </c>
      <c r="H41" s="44"/>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row>
    <row r="42" spans="1:249" s="6" customFormat="1" ht="19.5" customHeight="1">
      <c r="A42" s="24" t="s">
        <v>73</v>
      </c>
      <c r="B42" s="25" t="s">
        <v>74</v>
      </c>
      <c r="C42" s="111">
        <v>3540000</v>
      </c>
      <c r="D42" s="26">
        <v>909043.51</v>
      </c>
      <c r="E42" s="26">
        <v>909043.51</v>
      </c>
      <c r="F42" s="27">
        <f t="shared" si="0"/>
        <v>25.679195197740114</v>
      </c>
      <c r="G42" s="27">
        <f t="shared" si="1"/>
        <v>100</v>
      </c>
      <c r="H42" s="44"/>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row>
    <row r="43" spans="1:249" s="6" customFormat="1" ht="21" customHeight="1">
      <c r="A43" s="24" t="s">
        <v>75</v>
      </c>
      <c r="B43" s="25" t="s">
        <v>76</v>
      </c>
      <c r="C43" s="111">
        <v>2484100</v>
      </c>
      <c r="D43" s="26">
        <v>1379060</v>
      </c>
      <c r="E43" s="26">
        <v>1175343.8</v>
      </c>
      <c r="F43" s="27">
        <f t="shared" si="0"/>
        <v>47.31467332233002</v>
      </c>
      <c r="G43" s="27">
        <f t="shared" si="1"/>
        <v>85.22789436282686</v>
      </c>
      <c r="H43" s="44"/>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row>
    <row r="44" spans="1:249" s="6" customFormat="1" ht="36.75" customHeight="1">
      <c r="A44" s="24" t="s">
        <v>77</v>
      </c>
      <c r="B44" s="25" t="s">
        <v>78</v>
      </c>
      <c r="C44" s="111">
        <v>541900</v>
      </c>
      <c r="D44" s="26">
        <v>49107.47</v>
      </c>
      <c r="E44" s="26">
        <v>49107.47</v>
      </c>
      <c r="F44" s="27">
        <f t="shared" si="0"/>
        <v>9.062090791658978</v>
      </c>
      <c r="G44" s="27">
        <f t="shared" si="1"/>
        <v>100</v>
      </c>
      <c r="H44" s="44"/>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row>
    <row r="45" spans="1:249" s="6" customFormat="1" ht="36.75" customHeight="1">
      <c r="A45" s="24" t="s">
        <v>224</v>
      </c>
      <c r="B45" s="25" t="s">
        <v>225</v>
      </c>
      <c r="C45" s="111">
        <v>5700</v>
      </c>
      <c r="D45" s="26">
        <v>5965.68</v>
      </c>
      <c r="E45" s="26">
        <v>5965.68</v>
      </c>
      <c r="F45" s="27">
        <f t="shared" si="0"/>
        <v>104.66105263157894</v>
      </c>
      <c r="G45" s="27">
        <f t="shared" si="1"/>
        <v>100</v>
      </c>
      <c r="H45" s="44"/>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row>
    <row r="46" spans="1:249" s="6" customFormat="1" ht="24.75" customHeight="1">
      <c r="A46" s="24" t="s">
        <v>79</v>
      </c>
      <c r="B46" s="25" t="s">
        <v>80</v>
      </c>
      <c r="C46" s="111">
        <v>30000</v>
      </c>
      <c r="D46" s="26">
        <v>4812</v>
      </c>
      <c r="E46" s="26">
        <v>3106.2</v>
      </c>
      <c r="F46" s="27">
        <f t="shared" si="0"/>
        <v>10.354</v>
      </c>
      <c r="G46" s="27">
        <f t="shared" si="1"/>
        <v>64.55112219451371</v>
      </c>
      <c r="H46" s="44"/>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row>
    <row r="47" spans="1:249" s="6" customFormat="1" ht="24.75" customHeight="1">
      <c r="A47" s="24" t="s">
        <v>81</v>
      </c>
      <c r="B47" s="25" t="s">
        <v>82</v>
      </c>
      <c r="C47" s="111">
        <v>51600</v>
      </c>
      <c r="D47" s="26">
        <v>3679</v>
      </c>
      <c r="E47" s="26">
        <v>3679</v>
      </c>
      <c r="F47" s="27">
        <f t="shared" si="0"/>
        <v>7.12984496124031</v>
      </c>
      <c r="G47" s="27">
        <f t="shared" si="1"/>
        <v>100</v>
      </c>
      <c r="H47" s="44"/>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row>
    <row r="48" spans="1:249" s="6" customFormat="1" ht="24.75" customHeight="1">
      <c r="A48" s="24" t="s">
        <v>83</v>
      </c>
      <c r="B48" s="25" t="s">
        <v>84</v>
      </c>
      <c r="C48" s="111">
        <v>27000</v>
      </c>
      <c r="D48" s="26">
        <v>13060</v>
      </c>
      <c r="E48" s="26">
        <v>13058.95</v>
      </c>
      <c r="F48" s="27">
        <f t="shared" si="0"/>
        <v>48.366481481481486</v>
      </c>
      <c r="G48" s="27">
        <f t="shared" si="1"/>
        <v>99.99196018376723</v>
      </c>
      <c r="H48" s="44"/>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row>
    <row r="49" spans="1:249" s="6" customFormat="1" ht="24.75" customHeight="1">
      <c r="A49" s="24" t="s">
        <v>85</v>
      </c>
      <c r="B49" s="25" t="s">
        <v>86</v>
      </c>
      <c r="C49" s="111">
        <v>767300</v>
      </c>
      <c r="D49" s="26">
        <v>225503</v>
      </c>
      <c r="E49" s="26">
        <v>188926.84</v>
      </c>
      <c r="F49" s="27">
        <f t="shared" si="0"/>
        <v>24.622291150788477</v>
      </c>
      <c r="G49" s="27">
        <f t="shared" si="1"/>
        <v>83.78018917708413</v>
      </c>
      <c r="H49" s="44"/>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row>
    <row r="50" spans="1:249" s="6" customFormat="1" ht="24.75" customHeight="1">
      <c r="A50" s="24" t="s">
        <v>87</v>
      </c>
      <c r="B50" s="25" t="s">
        <v>88</v>
      </c>
      <c r="C50" s="111">
        <v>1900</v>
      </c>
      <c r="D50" s="26">
        <v>930</v>
      </c>
      <c r="E50" s="26">
        <v>925</v>
      </c>
      <c r="F50" s="27">
        <f t="shared" si="0"/>
        <v>48.68421052631579</v>
      </c>
      <c r="G50" s="27">
        <f t="shared" si="1"/>
        <v>99.46236559139786</v>
      </c>
      <c r="H50" s="44"/>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row>
    <row r="51" spans="1:249" s="6" customFormat="1" ht="26.25" customHeight="1">
      <c r="A51" s="24" t="s">
        <v>89</v>
      </c>
      <c r="B51" s="25" t="s">
        <v>90</v>
      </c>
      <c r="C51" s="111">
        <v>6000</v>
      </c>
      <c r="D51" s="26">
        <v>1200</v>
      </c>
      <c r="E51" s="26"/>
      <c r="F51" s="27">
        <f t="shared" si="0"/>
        <v>0</v>
      </c>
      <c r="G51" s="27">
        <f t="shared" si="1"/>
        <v>0</v>
      </c>
      <c r="H51" s="44"/>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row>
    <row r="52" spans="1:249" s="6" customFormat="1" ht="24.75" customHeight="1">
      <c r="A52" s="24" t="s">
        <v>91</v>
      </c>
      <c r="B52" s="25" t="s">
        <v>92</v>
      </c>
      <c r="C52" s="111">
        <v>1900</v>
      </c>
      <c r="D52" s="26">
        <v>240</v>
      </c>
      <c r="E52" s="26"/>
      <c r="F52" s="27">
        <f t="shared" si="0"/>
        <v>0</v>
      </c>
      <c r="G52" s="27">
        <f t="shared" si="1"/>
        <v>0</v>
      </c>
      <c r="H52" s="44"/>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row>
    <row r="53" spans="1:249" s="6" customFormat="1" ht="23.25" customHeight="1">
      <c r="A53" s="24" t="s">
        <v>93</v>
      </c>
      <c r="B53" s="25" t="s">
        <v>94</v>
      </c>
      <c r="C53" s="111">
        <v>5000</v>
      </c>
      <c r="D53" s="26">
        <v>250</v>
      </c>
      <c r="E53" s="26"/>
      <c r="F53" s="27">
        <f t="shared" si="0"/>
        <v>0</v>
      </c>
      <c r="G53" s="27">
        <f t="shared" si="1"/>
        <v>0</v>
      </c>
      <c r="H53" s="44"/>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row>
    <row r="54" spans="1:249" s="6" customFormat="1" ht="20.25" customHeight="1">
      <c r="A54" s="24" t="s">
        <v>95</v>
      </c>
      <c r="B54" s="25" t="s">
        <v>96</v>
      </c>
      <c r="C54" s="111">
        <v>3727000</v>
      </c>
      <c r="D54" s="26">
        <v>910330</v>
      </c>
      <c r="E54" s="26">
        <v>897370.17</v>
      </c>
      <c r="F54" s="27">
        <f t="shared" si="0"/>
        <v>24.077546820499062</v>
      </c>
      <c r="G54" s="27">
        <f t="shared" si="1"/>
        <v>98.57635912251601</v>
      </c>
      <c r="H54" s="44"/>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row>
    <row r="55" spans="1:249" s="6" customFormat="1" ht="52.5" customHeight="1">
      <c r="A55" s="24" t="s">
        <v>179</v>
      </c>
      <c r="B55" s="25" t="s">
        <v>180</v>
      </c>
      <c r="C55" s="111">
        <v>212700</v>
      </c>
      <c r="D55" s="26">
        <v>186600</v>
      </c>
      <c r="E55" s="26">
        <v>160265.85</v>
      </c>
      <c r="F55" s="27">
        <f t="shared" si="0"/>
        <v>75.34830747531736</v>
      </c>
      <c r="G55" s="27">
        <f t="shared" si="1"/>
        <v>85.88737942122187</v>
      </c>
      <c r="H55" s="44"/>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row>
    <row r="56" spans="1:249" s="6" customFormat="1" ht="21" customHeight="1">
      <c r="A56" s="24" t="s">
        <v>97</v>
      </c>
      <c r="B56" s="25" t="s">
        <v>98</v>
      </c>
      <c r="C56" s="111">
        <v>60000</v>
      </c>
      <c r="D56" s="26">
        <v>20235</v>
      </c>
      <c r="E56" s="26">
        <v>19962.14</v>
      </c>
      <c r="F56" s="27">
        <f t="shared" si="0"/>
        <v>33.27023333333333</v>
      </c>
      <c r="G56" s="27">
        <f t="shared" si="1"/>
        <v>98.65154435384234</v>
      </c>
      <c r="H56" s="44"/>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row>
    <row r="57" spans="1:249" s="6" customFormat="1" ht="26.25" customHeight="1">
      <c r="A57" s="14" t="s">
        <v>99</v>
      </c>
      <c r="B57" s="21" t="s">
        <v>100</v>
      </c>
      <c r="C57" s="111">
        <v>6896000</v>
      </c>
      <c r="D57" s="16">
        <v>1723800</v>
      </c>
      <c r="E57" s="16">
        <v>1646399.71</v>
      </c>
      <c r="F57" s="27">
        <f t="shared" si="0"/>
        <v>23.874705771461716</v>
      </c>
      <c r="G57" s="27">
        <f t="shared" si="1"/>
        <v>95.50990312101172</v>
      </c>
      <c r="H57" s="44"/>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row>
    <row r="58" spans="1:7" ht="21" customHeight="1">
      <c r="A58" s="11" t="s">
        <v>101</v>
      </c>
      <c r="B58" s="29" t="s">
        <v>102</v>
      </c>
      <c r="C58" s="13">
        <f>C59</f>
        <v>10000</v>
      </c>
      <c r="D58" s="13">
        <f>D59</f>
        <v>10000</v>
      </c>
      <c r="E58" s="13">
        <f>E59</f>
        <v>10000</v>
      </c>
      <c r="F58" s="10">
        <f>SUM(E58/C57*100)</f>
        <v>0.14501160092807425</v>
      </c>
      <c r="G58" s="10">
        <f t="shared" si="1"/>
        <v>100</v>
      </c>
    </row>
    <row r="59" spans="1:7" ht="16.5" customHeight="1">
      <c r="A59" s="14" t="s">
        <v>103</v>
      </c>
      <c r="B59" s="17" t="s">
        <v>104</v>
      </c>
      <c r="C59" s="111">
        <v>10000</v>
      </c>
      <c r="D59" s="16">
        <v>10000</v>
      </c>
      <c r="E59" s="16">
        <v>10000</v>
      </c>
      <c r="F59" s="27">
        <f>SUM(E59/C59*100)</f>
        <v>100</v>
      </c>
      <c r="G59" s="27">
        <f>SUM(E59/D59*100)</f>
        <v>100</v>
      </c>
    </row>
    <row r="60" spans="1:249" s="6" customFormat="1" ht="18.75" customHeight="1">
      <c r="A60" s="30">
        <v>110000</v>
      </c>
      <c r="B60" s="12" t="s">
        <v>105</v>
      </c>
      <c r="C60" s="13">
        <f>SUM(C61:C66)</f>
        <v>5235510</v>
      </c>
      <c r="D60" s="13">
        <f>SUM(D61:D66)</f>
        <v>1554407</v>
      </c>
      <c r="E60" s="13">
        <f>SUM(E61:E66)</f>
        <v>1355096.08</v>
      </c>
      <c r="F60" s="10">
        <f aca="true" t="shared" si="4" ref="F60:F90">SUM(E60/C60*100)</f>
        <v>25.882790406283245</v>
      </c>
      <c r="G60" s="10">
        <f t="shared" si="1"/>
        <v>87.17768769698027</v>
      </c>
      <c r="H60" s="44"/>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row>
    <row r="61" spans="1:249" s="6" customFormat="1" ht="19.5" customHeight="1">
      <c r="A61" s="31">
        <v>110103</v>
      </c>
      <c r="B61" s="15" t="s">
        <v>106</v>
      </c>
      <c r="C61" s="111">
        <v>65000</v>
      </c>
      <c r="D61" s="16">
        <v>24921</v>
      </c>
      <c r="E61" s="16">
        <v>22427.75</v>
      </c>
      <c r="F61" s="27">
        <f t="shared" si="4"/>
        <v>34.50423076923077</v>
      </c>
      <c r="G61" s="27">
        <f t="shared" si="1"/>
        <v>89.99538541792063</v>
      </c>
      <c r="H61" s="44"/>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row>
    <row r="62" spans="1:249" s="6" customFormat="1" ht="21.75" customHeight="1">
      <c r="A62" s="31">
        <v>110201</v>
      </c>
      <c r="B62" s="15" t="s">
        <v>107</v>
      </c>
      <c r="C62" s="111">
        <v>2911480</v>
      </c>
      <c r="D62" s="16">
        <v>812338</v>
      </c>
      <c r="E62" s="16">
        <v>741925.4</v>
      </c>
      <c r="F62" s="27">
        <f t="shared" si="4"/>
        <v>25.48275791006636</v>
      </c>
      <c r="G62" s="27">
        <f t="shared" si="1"/>
        <v>91.33210560136298</v>
      </c>
      <c r="H62" s="44"/>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row>
    <row r="63" spans="1:249" s="6" customFormat="1" ht="16.5" customHeight="1">
      <c r="A63" s="31">
        <v>110202</v>
      </c>
      <c r="B63" s="15" t="s">
        <v>108</v>
      </c>
      <c r="C63" s="111">
        <v>9410</v>
      </c>
      <c r="D63" s="16">
        <v>2961</v>
      </c>
      <c r="E63" s="16">
        <v>2924.49</v>
      </c>
      <c r="F63" s="27">
        <f t="shared" si="4"/>
        <v>31.078533475026564</v>
      </c>
      <c r="G63" s="27">
        <f t="shared" si="1"/>
        <v>98.76697061803445</v>
      </c>
      <c r="H63" s="44"/>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row>
    <row r="64" spans="1:249" s="6" customFormat="1" ht="21.75" customHeight="1">
      <c r="A64" s="31">
        <v>110204</v>
      </c>
      <c r="B64" s="15" t="s">
        <v>109</v>
      </c>
      <c r="C64" s="111">
        <v>735370</v>
      </c>
      <c r="D64" s="16">
        <v>250363</v>
      </c>
      <c r="E64" s="16">
        <v>158485.71</v>
      </c>
      <c r="F64" s="27">
        <f t="shared" si="4"/>
        <v>21.551832410895194</v>
      </c>
      <c r="G64" s="27">
        <f t="shared" si="1"/>
        <v>63.30236896026968</v>
      </c>
      <c r="H64" s="44"/>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row>
    <row r="65" spans="1:249" s="6" customFormat="1" ht="21.75" customHeight="1">
      <c r="A65" s="31">
        <v>110205</v>
      </c>
      <c r="B65" s="15" t="s">
        <v>110</v>
      </c>
      <c r="C65" s="111">
        <v>1317590</v>
      </c>
      <c r="D65" s="16">
        <v>403475</v>
      </c>
      <c r="E65" s="16">
        <v>374218.46</v>
      </c>
      <c r="F65" s="27">
        <f t="shared" si="4"/>
        <v>28.40173802169112</v>
      </c>
      <c r="G65" s="27">
        <f t="shared" si="1"/>
        <v>92.74885928496191</v>
      </c>
      <c r="H65" s="44"/>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row>
    <row r="66" spans="1:249" s="6" customFormat="1" ht="21.75" customHeight="1">
      <c r="A66" s="31">
        <v>110502</v>
      </c>
      <c r="B66" s="15" t="s">
        <v>111</v>
      </c>
      <c r="C66" s="111">
        <v>196660</v>
      </c>
      <c r="D66" s="16">
        <v>60349</v>
      </c>
      <c r="E66" s="16">
        <v>55114.27</v>
      </c>
      <c r="F66" s="27">
        <f t="shared" si="4"/>
        <v>28.02515509000305</v>
      </c>
      <c r="G66" s="27">
        <f t="shared" si="1"/>
        <v>91.32590432318679</v>
      </c>
      <c r="H66" s="44"/>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row>
    <row r="67" spans="1:249" s="6" customFormat="1" ht="18.75" customHeight="1">
      <c r="A67" s="30">
        <v>120000</v>
      </c>
      <c r="B67" s="12" t="s">
        <v>112</v>
      </c>
      <c r="C67" s="13">
        <f>SUM(C68:C69)</f>
        <v>120000</v>
      </c>
      <c r="D67" s="13">
        <f>SUM(D68:D69)</f>
        <v>110000</v>
      </c>
      <c r="E67" s="13">
        <f>SUM(E68:E69)</f>
        <v>98334.56</v>
      </c>
      <c r="F67" s="10">
        <f t="shared" si="4"/>
        <v>81.94546666666666</v>
      </c>
      <c r="G67" s="10">
        <f t="shared" si="1"/>
        <v>89.39505454545454</v>
      </c>
      <c r="H67" s="44"/>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row>
    <row r="68" spans="1:249" s="6" customFormat="1" ht="20.25" customHeight="1">
      <c r="A68" s="31">
        <v>120201</v>
      </c>
      <c r="B68" s="15" t="s">
        <v>113</v>
      </c>
      <c r="C68" s="16">
        <v>110000</v>
      </c>
      <c r="D68" s="16">
        <v>110000</v>
      </c>
      <c r="E68" s="16">
        <v>98334.56</v>
      </c>
      <c r="F68" s="27">
        <f t="shared" si="4"/>
        <v>89.39505454545454</v>
      </c>
      <c r="G68" s="27">
        <f>SUM(E68/D68*100)</f>
        <v>89.39505454545454</v>
      </c>
      <c r="H68" s="44"/>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row>
    <row r="69" spans="1:249" s="6" customFormat="1" ht="18.75" customHeight="1">
      <c r="A69" s="31">
        <v>120300</v>
      </c>
      <c r="B69" s="15" t="s">
        <v>114</v>
      </c>
      <c r="C69" s="16">
        <v>10000</v>
      </c>
      <c r="D69" s="16">
        <v>0</v>
      </c>
      <c r="E69" s="16">
        <v>0</v>
      </c>
      <c r="F69" s="27">
        <f t="shared" si="4"/>
        <v>0</v>
      </c>
      <c r="G69" s="27">
        <v>0</v>
      </c>
      <c r="H69" s="44"/>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row>
    <row r="70" spans="1:249" s="6" customFormat="1" ht="21" customHeight="1">
      <c r="A70" s="30">
        <v>130000</v>
      </c>
      <c r="B70" s="12" t="s">
        <v>115</v>
      </c>
      <c r="C70" s="13">
        <f>SUM(C71:C73)</f>
        <v>625500</v>
      </c>
      <c r="D70" s="13">
        <f>SUM(D71:D73)</f>
        <v>169363</v>
      </c>
      <c r="E70" s="13">
        <f>SUM(E71:E73)</f>
        <v>149226.61000000002</v>
      </c>
      <c r="F70" s="10">
        <f t="shared" si="4"/>
        <v>23.857171862509993</v>
      </c>
      <c r="G70" s="10">
        <f aca="true" t="shared" si="5" ref="G70:G113">SUM(E70/D70*100)</f>
        <v>88.11051410284419</v>
      </c>
      <c r="H70" s="44"/>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c r="IO70" s="46"/>
    </row>
    <row r="71" spans="1:7" ht="20.25" customHeight="1">
      <c r="A71" s="31">
        <v>130102</v>
      </c>
      <c r="B71" s="15" t="s">
        <v>116</v>
      </c>
      <c r="C71" s="16">
        <v>25000</v>
      </c>
      <c r="D71" s="16">
        <v>20060</v>
      </c>
      <c r="E71" s="16">
        <v>1.8</v>
      </c>
      <c r="F71" s="27">
        <f t="shared" si="4"/>
        <v>0.0072</v>
      </c>
      <c r="G71" s="27">
        <f t="shared" si="5"/>
        <v>0.00897308075772682</v>
      </c>
    </row>
    <row r="72" spans="1:7" ht="20.25" customHeight="1">
      <c r="A72" s="31">
        <v>130203</v>
      </c>
      <c r="B72" s="15" t="s">
        <v>117</v>
      </c>
      <c r="C72" s="16">
        <v>507450</v>
      </c>
      <c r="D72" s="16">
        <v>130523</v>
      </c>
      <c r="E72" s="16">
        <v>130476.6</v>
      </c>
      <c r="F72" s="27">
        <f t="shared" si="4"/>
        <v>25.712208099320133</v>
      </c>
      <c r="G72" s="27">
        <f t="shared" si="5"/>
        <v>99.96445070983658</v>
      </c>
    </row>
    <row r="73" spans="1:8" ht="23.25" customHeight="1">
      <c r="A73" s="31">
        <v>130204</v>
      </c>
      <c r="B73" s="15" t="s">
        <v>118</v>
      </c>
      <c r="C73" s="16">
        <v>93050</v>
      </c>
      <c r="D73" s="16">
        <v>18780</v>
      </c>
      <c r="E73" s="16">
        <v>18748.21</v>
      </c>
      <c r="F73" s="27">
        <f t="shared" si="4"/>
        <v>20.14853304674906</v>
      </c>
      <c r="G73" s="27">
        <f t="shared" si="5"/>
        <v>99.83072417465388</v>
      </c>
      <c r="H73" s="44">
        <v>4</v>
      </c>
    </row>
    <row r="74" spans="1:249" s="6" customFormat="1" ht="23.25" customHeight="1">
      <c r="A74" s="30">
        <v>160000</v>
      </c>
      <c r="B74" s="12" t="s">
        <v>227</v>
      </c>
      <c r="C74" s="13">
        <f>C75</f>
        <v>34900</v>
      </c>
      <c r="D74" s="13">
        <f>D75</f>
        <v>11400</v>
      </c>
      <c r="E74" s="13"/>
      <c r="F74" s="27">
        <f>SUM(E74/C74*100)</f>
        <v>0</v>
      </c>
      <c r="G74" s="27">
        <f>SUM(E74/D74*100)</f>
        <v>0</v>
      </c>
      <c r="H74" s="110"/>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row>
    <row r="75" spans="1:7" ht="23.25" customHeight="1">
      <c r="A75" s="31">
        <v>160903</v>
      </c>
      <c r="B75" s="15" t="s">
        <v>228</v>
      </c>
      <c r="C75" s="16">
        <v>34900</v>
      </c>
      <c r="D75" s="16">
        <v>11400</v>
      </c>
      <c r="E75" s="16"/>
      <c r="F75" s="27">
        <f>SUM(E75/C75*100)</f>
        <v>0</v>
      </c>
      <c r="G75" s="27">
        <f>SUM(E75/D75*100)</f>
        <v>0</v>
      </c>
    </row>
    <row r="76" spans="1:7" ht="16.5" customHeight="1">
      <c r="A76" s="30">
        <v>170000</v>
      </c>
      <c r="B76" s="12" t="s">
        <v>119</v>
      </c>
      <c r="C76" s="13">
        <f>C77</f>
        <v>829000</v>
      </c>
      <c r="D76" s="13">
        <f>SUM(D77)</f>
        <v>226239.06</v>
      </c>
      <c r="E76" s="13">
        <f>SUM(E77)</f>
        <v>226239.06</v>
      </c>
      <c r="F76" s="10">
        <f t="shared" si="4"/>
        <v>27.290598311218332</v>
      </c>
      <c r="G76" s="10">
        <f t="shared" si="5"/>
        <v>100</v>
      </c>
    </row>
    <row r="77" spans="1:7" ht="37.5" customHeight="1">
      <c r="A77" s="31">
        <v>170102</v>
      </c>
      <c r="B77" s="15" t="s">
        <v>120</v>
      </c>
      <c r="C77" s="16">
        <v>829000</v>
      </c>
      <c r="D77" s="16">
        <v>226239.06</v>
      </c>
      <c r="E77" s="16">
        <v>226239.06</v>
      </c>
      <c r="F77" s="27">
        <f>SUM(E77/C77*100)</f>
        <v>27.290598311218332</v>
      </c>
      <c r="G77" s="27">
        <f t="shared" si="5"/>
        <v>100</v>
      </c>
    </row>
    <row r="78" spans="1:249" s="6" customFormat="1" ht="30" customHeight="1" hidden="1">
      <c r="A78" s="30">
        <v>180000</v>
      </c>
      <c r="B78" s="12" t="s">
        <v>220</v>
      </c>
      <c r="C78" s="13">
        <f>C79</f>
        <v>0</v>
      </c>
      <c r="D78" s="13">
        <f>D79</f>
        <v>0</v>
      </c>
      <c r="E78" s="13">
        <f>E79</f>
        <v>0</v>
      </c>
      <c r="F78" s="27">
        <v>0</v>
      </c>
      <c r="G78" s="27">
        <v>0</v>
      </c>
      <c r="H78" s="110"/>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row>
    <row r="79" spans="1:7" ht="23.25" customHeight="1" hidden="1">
      <c r="A79" s="31">
        <v>180404</v>
      </c>
      <c r="B79" s="15" t="s">
        <v>219</v>
      </c>
      <c r="C79" s="16"/>
      <c r="D79" s="16"/>
      <c r="E79" s="16"/>
      <c r="F79" s="27">
        <v>0</v>
      </c>
      <c r="G79" s="27">
        <v>0</v>
      </c>
    </row>
    <row r="80" spans="1:249" s="6" customFormat="1" ht="23.25" customHeight="1">
      <c r="A80" s="30">
        <v>180000</v>
      </c>
      <c r="B80" s="12" t="s">
        <v>220</v>
      </c>
      <c r="C80" s="13">
        <f>C81</f>
        <v>20000</v>
      </c>
      <c r="D80" s="13">
        <f>D81</f>
        <v>1626</v>
      </c>
      <c r="E80" s="13"/>
      <c r="F80" s="10">
        <f>SUM(E80/C80*100)</f>
        <v>0</v>
      </c>
      <c r="G80" s="10">
        <f>SUM(E80/D80*100)</f>
        <v>0</v>
      </c>
      <c r="H80" s="110"/>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row>
    <row r="81" spans="1:7" ht="23.25" customHeight="1">
      <c r="A81" s="31">
        <v>180404</v>
      </c>
      <c r="B81" s="15" t="s">
        <v>219</v>
      </c>
      <c r="C81" s="16">
        <v>20000</v>
      </c>
      <c r="D81" s="16">
        <v>1626</v>
      </c>
      <c r="E81" s="16"/>
      <c r="F81" s="27">
        <f>SUM(E81/C81*100)</f>
        <v>0</v>
      </c>
      <c r="G81" s="27">
        <f>SUM(E81/D81*100)</f>
        <v>0</v>
      </c>
    </row>
    <row r="82" spans="1:249" s="6" customFormat="1" ht="23.25" customHeight="1">
      <c r="A82" s="30">
        <v>210000</v>
      </c>
      <c r="B82" s="12" t="s">
        <v>121</v>
      </c>
      <c r="C82" s="13">
        <f>SUM(C83:C83)</f>
        <v>55000</v>
      </c>
      <c r="D82" s="13">
        <f>SUM(D83:D83)</f>
        <v>25000</v>
      </c>
      <c r="E82" s="13">
        <f>SUM(E83:E83)</f>
        <v>24920.48</v>
      </c>
      <c r="F82" s="10">
        <f t="shared" si="4"/>
        <v>45.309963636363634</v>
      </c>
      <c r="G82" s="10">
        <f t="shared" si="5"/>
        <v>99.68192</v>
      </c>
      <c r="H82" s="44"/>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row>
    <row r="83" spans="1:249" s="6" customFormat="1" ht="24.75" customHeight="1">
      <c r="A83" s="31">
        <v>210105</v>
      </c>
      <c r="B83" s="15" t="s">
        <v>122</v>
      </c>
      <c r="C83" s="16">
        <v>55000</v>
      </c>
      <c r="D83" s="16">
        <v>25000</v>
      </c>
      <c r="E83" s="16">
        <v>24920.48</v>
      </c>
      <c r="F83" s="27">
        <f>SUM(E83/C83*100)</f>
        <v>45.309963636363634</v>
      </c>
      <c r="G83" s="27">
        <f t="shared" si="5"/>
        <v>99.68192</v>
      </c>
      <c r="H83" s="44"/>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row>
    <row r="84" spans="1:249" s="6" customFormat="1" ht="17.25">
      <c r="A84" s="30">
        <v>250000</v>
      </c>
      <c r="B84" s="12" t="s">
        <v>123</v>
      </c>
      <c r="C84" s="13">
        <f>C85+C86</f>
        <v>111300</v>
      </c>
      <c r="D84" s="13">
        <f>D85+D86</f>
        <v>35655</v>
      </c>
      <c r="E84" s="13">
        <f>E85+E86</f>
        <v>18859.56</v>
      </c>
      <c r="F84" s="10">
        <f t="shared" si="4"/>
        <v>16.944797843665768</v>
      </c>
      <c r="G84" s="10">
        <f t="shared" si="5"/>
        <v>52.89457299116533</v>
      </c>
      <c r="H84" s="44"/>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row>
    <row r="85" spans="1:249" s="6" customFormat="1" ht="18">
      <c r="A85" s="31">
        <v>250102</v>
      </c>
      <c r="B85" s="15" t="s">
        <v>124</v>
      </c>
      <c r="C85" s="16">
        <v>46300</v>
      </c>
      <c r="D85" s="42">
        <v>11700</v>
      </c>
      <c r="E85" s="13">
        <v>0</v>
      </c>
      <c r="F85" s="27">
        <f>SUM(E85/C85*100)</f>
        <v>0</v>
      </c>
      <c r="G85" s="27">
        <f t="shared" si="5"/>
        <v>0</v>
      </c>
      <c r="H85" s="44"/>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c r="IO85" s="46"/>
    </row>
    <row r="86" spans="1:7" ht="18" customHeight="1">
      <c r="A86" s="31">
        <v>250404</v>
      </c>
      <c r="B86" s="15" t="s">
        <v>125</v>
      </c>
      <c r="C86" s="16">
        <v>65000</v>
      </c>
      <c r="D86" s="16">
        <v>23955</v>
      </c>
      <c r="E86" s="16">
        <v>18859.56</v>
      </c>
      <c r="F86" s="27">
        <f>SUM(E86/C86*100)</f>
        <v>29.014707692307695</v>
      </c>
      <c r="G86" s="27">
        <f t="shared" si="5"/>
        <v>78.7291170945523</v>
      </c>
    </row>
    <row r="87" spans="1:9" ht="18.75" customHeight="1">
      <c r="A87" s="11" t="s">
        <v>174</v>
      </c>
      <c r="B87" s="12" t="s">
        <v>126</v>
      </c>
      <c r="C87" s="13">
        <f>SUM(C4,C5,C13,C20,C60,C67,C70,C76,C82,C84,C58,C78,C74,C80)</f>
        <v>152553928</v>
      </c>
      <c r="D87" s="13">
        <f>SUM(D4,D5,D13,D20,D60,D67,D70,D76,D82,D84,D58,D78,D74,D80)</f>
        <v>48590320.019999996</v>
      </c>
      <c r="E87" s="13">
        <f>SUM(E4,E5,E13,E20,E60,E67,E70,E76,E82,E84,E58,E78,E74,E80)</f>
        <v>42726123.02</v>
      </c>
      <c r="F87" s="10">
        <f t="shared" si="4"/>
        <v>28.007225759536002</v>
      </c>
      <c r="G87" s="10">
        <f t="shared" si="5"/>
        <v>87.93134723626792</v>
      </c>
      <c r="I87" s="47" t="e">
        <f>E87+#REF!</f>
        <v>#REF!</v>
      </c>
    </row>
    <row r="88" spans="1:249" s="6" customFormat="1" ht="18.75" customHeight="1">
      <c r="A88" s="31">
        <v>250311</v>
      </c>
      <c r="B88" s="15" t="s">
        <v>127</v>
      </c>
      <c r="C88" s="16">
        <v>5132246</v>
      </c>
      <c r="D88" s="16">
        <v>1791314</v>
      </c>
      <c r="E88" s="16">
        <v>109988.75</v>
      </c>
      <c r="F88" s="27">
        <f>SUM(E88/C88*100)</f>
        <v>2.1430919328496727</v>
      </c>
      <c r="G88" s="27">
        <f t="shared" si="5"/>
        <v>6.140115579959739</v>
      </c>
      <c r="H88" s="44"/>
      <c r="I88" s="46"/>
      <c r="J88" s="49" t="e">
        <f>D88+#REF!+#REF!</f>
        <v>#REF!</v>
      </c>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row>
    <row r="89" spans="1:249" s="6" customFormat="1" ht="41.25" customHeight="1">
      <c r="A89" s="31">
        <v>250352</v>
      </c>
      <c r="B89" s="15" t="s">
        <v>181</v>
      </c>
      <c r="C89" s="16">
        <v>147400</v>
      </c>
      <c r="D89" s="16">
        <v>35400</v>
      </c>
      <c r="E89" s="16">
        <v>35400</v>
      </c>
      <c r="F89" s="27">
        <f>SUM(E89/C89*100)</f>
        <v>24.016282225237447</v>
      </c>
      <c r="G89" s="27">
        <f t="shared" si="5"/>
        <v>100</v>
      </c>
      <c r="H89" s="44"/>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row>
    <row r="90" spans="1:10" ht="24.75" customHeight="1">
      <c r="A90" s="30">
        <v>900203</v>
      </c>
      <c r="B90" s="12" t="s">
        <v>128</v>
      </c>
      <c r="C90" s="13">
        <f>SUM(C87:C89)</f>
        <v>157833574</v>
      </c>
      <c r="D90" s="13">
        <f>SUM(D87:D89)</f>
        <v>50417034.019999996</v>
      </c>
      <c r="E90" s="13">
        <f>SUM(E87:E89)</f>
        <v>42871511.77</v>
      </c>
      <c r="F90" s="10">
        <f t="shared" si="4"/>
        <v>27.16247923904961</v>
      </c>
      <c r="G90" s="10">
        <f t="shared" si="5"/>
        <v>85.03378392507828</v>
      </c>
      <c r="I90" s="48">
        <f>112724026.12-E90</f>
        <v>69852514.35</v>
      </c>
      <c r="J90" s="50" t="e">
        <f>D90+D92-'1 Доходи'!#REF!</f>
        <v>#REF!</v>
      </c>
    </row>
    <row r="91" spans="1:249" s="6" customFormat="1" ht="17.25">
      <c r="A91" s="30"/>
      <c r="B91" s="12" t="s">
        <v>129</v>
      </c>
      <c r="C91" s="13">
        <f>C92</f>
        <v>85000</v>
      </c>
      <c r="D91" s="13">
        <f>D92</f>
        <v>5000</v>
      </c>
      <c r="E91" s="13">
        <f>E92</f>
        <v>0</v>
      </c>
      <c r="F91" s="10">
        <f>SUM(E91/C91*100)</f>
        <v>0</v>
      </c>
      <c r="G91" s="10">
        <f t="shared" si="5"/>
        <v>0</v>
      </c>
      <c r="H91" s="110"/>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row>
    <row r="92" spans="1:7" ht="24.75" customHeight="1">
      <c r="A92" s="51">
        <v>250911</v>
      </c>
      <c r="B92" s="52" t="s">
        <v>130</v>
      </c>
      <c r="C92" s="20">
        <v>85000</v>
      </c>
      <c r="D92" s="20">
        <v>5000</v>
      </c>
      <c r="E92" s="20"/>
      <c r="F92" s="27">
        <f>SUM(E92/C92*100)</f>
        <v>0</v>
      </c>
      <c r="G92" s="27">
        <f t="shared" si="5"/>
        <v>0</v>
      </c>
    </row>
    <row r="93" spans="1:7" ht="18.75" customHeight="1">
      <c r="A93" s="146" t="s">
        <v>1</v>
      </c>
      <c r="B93" s="147"/>
      <c r="C93" s="147"/>
      <c r="D93" s="147"/>
      <c r="E93" s="147"/>
      <c r="F93" s="147"/>
      <c r="G93" s="148"/>
    </row>
    <row r="94" spans="1:7" ht="17.25">
      <c r="A94" s="7" t="s">
        <v>131</v>
      </c>
      <c r="B94" s="8" t="s">
        <v>132</v>
      </c>
      <c r="C94" s="9">
        <v>30000</v>
      </c>
      <c r="D94" s="9"/>
      <c r="E94" s="9">
        <v>11522.8</v>
      </c>
      <c r="F94" s="10">
        <f aca="true" t="shared" si="6" ref="F94:F99">SUM(E94/C94*100)</f>
        <v>38.40933333333333</v>
      </c>
      <c r="G94" s="10">
        <v>0</v>
      </c>
    </row>
    <row r="95" spans="1:7" ht="18" customHeight="1">
      <c r="A95" s="11" t="s">
        <v>5</v>
      </c>
      <c r="B95" s="12" t="s">
        <v>6</v>
      </c>
      <c r="C95" s="13">
        <f>C96</f>
        <v>836394</v>
      </c>
      <c r="D95" s="13">
        <f>D96</f>
        <v>0</v>
      </c>
      <c r="E95" s="13">
        <f>E96</f>
        <v>297588.47</v>
      </c>
      <c r="F95" s="10">
        <f t="shared" si="6"/>
        <v>35.57993840223626</v>
      </c>
      <c r="G95" s="10">
        <v>0</v>
      </c>
    </row>
    <row r="96" spans="1:7" ht="21" customHeight="1">
      <c r="A96" s="14" t="s">
        <v>7</v>
      </c>
      <c r="B96" s="15" t="s">
        <v>133</v>
      </c>
      <c r="C96" s="16">
        <v>836394</v>
      </c>
      <c r="D96" s="16"/>
      <c r="E96" s="16">
        <v>297588.47</v>
      </c>
      <c r="F96" s="27">
        <f t="shared" si="6"/>
        <v>35.57993840223626</v>
      </c>
      <c r="G96" s="27">
        <v>0</v>
      </c>
    </row>
    <row r="97" spans="1:7" ht="21" customHeight="1">
      <c r="A97" s="11" t="s">
        <v>21</v>
      </c>
      <c r="B97" s="12" t="s">
        <v>134</v>
      </c>
      <c r="C97" s="13">
        <f>C98</f>
        <v>1464500</v>
      </c>
      <c r="D97" s="13">
        <f>D98</f>
        <v>0</v>
      </c>
      <c r="E97" s="13">
        <f>E98</f>
        <v>444922.15</v>
      </c>
      <c r="F97" s="10">
        <f t="shared" si="6"/>
        <v>30.380481392966885</v>
      </c>
      <c r="G97" s="10">
        <v>0</v>
      </c>
    </row>
    <row r="98" spans="1:7" ht="21" customHeight="1">
      <c r="A98" s="14" t="s">
        <v>23</v>
      </c>
      <c r="B98" s="15" t="s">
        <v>24</v>
      </c>
      <c r="C98" s="16">
        <v>1464500</v>
      </c>
      <c r="D98" s="16"/>
      <c r="E98" s="16">
        <v>444922.15</v>
      </c>
      <c r="F98" s="27">
        <f t="shared" si="6"/>
        <v>30.380481392966885</v>
      </c>
      <c r="G98" s="27">
        <v>0</v>
      </c>
    </row>
    <row r="99" spans="1:7" ht="18">
      <c r="A99" s="11" t="s">
        <v>29</v>
      </c>
      <c r="B99" s="12" t="s">
        <v>135</v>
      </c>
      <c r="C99" s="13">
        <f>C101+C100</f>
        <v>235100</v>
      </c>
      <c r="D99" s="13">
        <f>D101+D100</f>
        <v>30552</v>
      </c>
      <c r="E99" s="13">
        <f>E101+E100</f>
        <v>74301.61</v>
      </c>
      <c r="F99" s="10">
        <f t="shared" si="6"/>
        <v>31.604257762654193</v>
      </c>
      <c r="G99" s="122" t="s">
        <v>203</v>
      </c>
    </row>
    <row r="100" spans="1:7" ht="40.5" customHeight="1">
      <c r="A100" s="14" t="s">
        <v>35</v>
      </c>
      <c r="B100" s="15" t="s">
        <v>36</v>
      </c>
      <c r="C100" s="16"/>
      <c r="D100" s="16">
        <v>30552</v>
      </c>
      <c r="E100" s="16">
        <v>30552</v>
      </c>
      <c r="F100" s="27"/>
      <c r="G100" s="27">
        <f t="shared" si="5"/>
        <v>100</v>
      </c>
    </row>
    <row r="101" spans="1:7" ht="19.5" customHeight="1">
      <c r="A101" s="14" t="s">
        <v>95</v>
      </c>
      <c r="B101" s="15" t="s">
        <v>136</v>
      </c>
      <c r="C101" s="16">
        <v>235100</v>
      </c>
      <c r="D101" s="54"/>
      <c r="E101" s="16">
        <v>43749.61</v>
      </c>
      <c r="F101" s="27">
        <f>SUM(E101/C101*100)</f>
        <v>18.60893662271374</v>
      </c>
      <c r="G101" s="27">
        <v>0</v>
      </c>
    </row>
    <row r="102" spans="1:7" ht="22.5" customHeight="1">
      <c r="A102" s="11" t="s">
        <v>137</v>
      </c>
      <c r="B102" s="12" t="s">
        <v>138</v>
      </c>
      <c r="C102" s="13">
        <f>SUM(C103:C105)</f>
        <v>94850</v>
      </c>
      <c r="D102" s="13">
        <f>SUM(D103:D105)</f>
        <v>24250</v>
      </c>
      <c r="E102" s="13">
        <f>SUM(E103:E105)</f>
        <v>16615.23</v>
      </c>
      <c r="F102" s="10">
        <f aca="true" t="shared" si="7" ref="F102:F108">SUM(E102/C102*100)</f>
        <v>17.517374802319452</v>
      </c>
      <c r="G102" s="10">
        <f t="shared" si="5"/>
        <v>68.51641237113401</v>
      </c>
    </row>
    <row r="103" spans="1:7" ht="17.25" customHeight="1">
      <c r="A103" s="14" t="s">
        <v>139</v>
      </c>
      <c r="B103" s="15" t="s">
        <v>107</v>
      </c>
      <c r="C103" s="16">
        <v>27100</v>
      </c>
      <c r="D103" s="16">
        <v>11050</v>
      </c>
      <c r="E103" s="16">
        <v>14370</v>
      </c>
      <c r="F103" s="27">
        <f t="shared" si="7"/>
        <v>53.025830258302584</v>
      </c>
      <c r="G103" s="27">
        <f t="shared" si="5"/>
        <v>130.0452488687783</v>
      </c>
    </row>
    <row r="104" spans="1:7" ht="22.5" customHeight="1">
      <c r="A104" s="14" t="s">
        <v>140</v>
      </c>
      <c r="B104" s="15" t="s">
        <v>109</v>
      </c>
      <c r="C104" s="16">
        <v>20575</v>
      </c>
      <c r="D104" s="16">
        <v>13200</v>
      </c>
      <c r="E104" s="16">
        <v>245</v>
      </c>
      <c r="F104" s="27">
        <f t="shared" si="7"/>
        <v>1.1907654921020656</v>
      </c>
      <c r="G104" s="27">
        <f t="shared" si="5"/>
        <v>1.8560606060606062</v>
      </c>
    </row>
    <row r="105" spans="1:7" ht="21.75" customHeight="1">
      <c r="A105" s="14" t="s">
        <v>141</v>
      </c>
      <c r="B105" s="15" t="s">
        <v>110</v>
      </c>
      <c r="C105" s="16">
        <v>47175</v>
      </c>
      <c r="D105" s="16"/>
      <c r="E105" s="16">
        <v>2000.23</v>
      </c>
      <c r="F105" s="27">
        <f t="shared" si="7"/>
        <v>4.2400211976682565</v>
      </c>
      <c r="G105" s="27">
        <v>0</v>
      </c>
    </row>
    <row r="106" spans="1:7" ht="24" customHeight="1">
      <c r="A106" s="32" t="s">
        <v>142</v>
      </c>
      <c r="B106" s="33" t="s">
        <v>143</v>
      </c>
      <c r="C106" s="34">
        <f>C107</f>
        <v>46525</v>
      </c>
      <c r="D106" s="34">
        <f>D107</f>
        <v>0</v>
      </c>
      <c r="E106" s="34">
        <f>E107</f>
        <v>0</v>
      </c>
      <c r="F106" s="10">
        <f t="shared" si="7"/>
        <v>0</v>
      </c>
      <c r="G106" s="10">
        <v>0</v>
      </c>
    </row>
    <row r="107" spans="1:7" ht="24" customHeight="1">
      <c r="A107" s="14" t="s">
        <v>144</v>
      </c>
      <c r="B107" s="15" t="s">
        <v>145</v>
      </c>
      <c r="C107" s="16">
        <v>46525</v>
      </c>
      <c r="D107" s="16"/>
      <c r="E107" s="16"/>
      <c r="F107" s="27"/>
      <c r="G107" s="27">
        <v>0</v>
      </c>
    </row>
    <row r="108" spans="1:7" ht="43.5" customHeight="1">
      <c r="A108" s="14" t="s">
        <v>193</v>
      </c>
      <c r="B108" s="15" t="s">
        <v>194</v>
      </c>
      <c r="C108" s="16">
        <v>1227300</v>
      </c>
      <c r="D108" s="16">
        <v>246800</v>
      </c>
      <c r="E108" s="16">
        <v>103073.06</v>
      </c>
      <c r="F108" s="27">
        <f t="shared" si="7"/>
        <v>8.398358999429641</v>
      </c>
      <c r="G108" s="27">
        <f t="shared" si="5"/>
        <v>41.763800648298215</v>
      </c>
    </row>
    <row r="109" spans="1:9" ht="18">
      <c r="A109" s="31"/>
      <c r="B109" s="12" t="s">
        <v>146</v>
      </c>
      <c r="C109" s="13">
        <f>SUM(C94,,C95,C97,C99,C102,C106,C108)</f>
        <v>3934669</v>
      </c>
      <c r="D109" s="13">
        <f>SUM(D94,,D95,D97,D99,D102,D106,D108)</f>
        <v>301602</v>
      </c>
      <c r="E109" s="13">
        <f>SUM(E94,,E95,E97,E99,E102,E106,E108)</f>
        <v>948023.3199999998</v>
      </c>
      <c r="F109" s="10">
        <f>SUM(E109/C109*100)</f>
        <v>24.094106009933743</v>
      </c>
      <c r="G109" s="123" t="s">
        <v>203</v>
      </c>
      <c r="I109" s="48"/>
    </row>
    <row r="110" spans="1:7" ht="18">
      <c r="A110" s="31"/>
      <c r="B110" s="12" t="s">
        <v>147</v>
      </c>
      <c r="C110" s="13">
        <f>C111+C112</f>
        <v>0</v>
      </c>
      <c r="D110" s="13">
        <f>D111+D112</f>
        <v>0</v>
      </c>
      <c r="E110" s="13">
        <f>E111+E112</f>
        <v>0</v>
      </c>
      <c r="F110" s="10">
        <v>0</v>
      </c>
      <c r="G110" s="10">
        <v>0</v>
      </c>
    </row>
    <row r="111" spans="1:7" ht="21" customHeight="1">
      <c r="A111" s="31">
        <v>250911</v>
      </c>
      <c r="B111" s="15" t="s">
        <v>130</v>
      </c>
      <c r="C111" s="53">
        <v>90000</v>
      </c>
      <c r="D111" s="42">
        <v>10000</v>
      </c>
      <c r="E111" s="16"/>
      <c r="F111" s="27">
        <f>SUM(E111/C111*100)</f>
        <v>0</v>
      </c>
      <c r="G111" s="27">
        <f>SUM(E111/D111*100)</f>
        <v>0</v>
      </c>
    </row>
    <row r="112" spans="1:7" ht="20.25" customHeight="1">
      <c r="A112" s="31">
        <v>250912</v>
      </c>
      <c r="B112" s="15" t="s">
        <v>148</v>
      </c>
      <c r="C112" s="53">
        <v>-90000</v>
      </c>
      <c r="D112" s="42">
        <v>-10000</v>
      </c>
      <c r="E112" s="16"/>
      <c r="F112" s="27">
        <f>SUM(E112/C112*100)</f>
        <v>0</v>
      </c>
      <c r="G112" s="27">
        <f>SUM(E112/D112*100)</f>
        <v>0</v>
      </c>
    </row>
    <row r="113" spans="1:7" ht="24" customHeight="1">
      <c r="A113" s="35"/>
      <c r="B113" s="43" t="s">
        <v>149</v>
      </c>
      <c r="C113" s="13">
        <f>C90+C109</f>
        <v>161768243</v>
      </c>
      <c r="D113" s="13">
        <f>D90+D109</f>
        <v>50718636.019999996</v>
      </c>
      <c r="E113" s="13">
        <f>E90+E109</f>
        <v>43819535.09</v>
      </c>
      <c r="F113" s="10">
        <f>SUM(E113/C113*100)</f>
        <v>27.087847575868153</v>
      </c>
      <c r="G113" s="10">
        <f t="shared" si="5"/>
        <v>86.39730585956717</v>
      </c>
    </row>
    <row r="114" spans="1:6" ht="6" customHeight="1">
      <c r="A114" s="36"/>
      <c r="B114" s="37"/>
      <c r="C114" s="40"/>
      <c r="D114" s="38"/>
      <c r="E114" s="38"/>
      <c r="F114" s="38"/>
    </row>
    <row r="115" spans="2:5" ht="18">
      <c r="B115" s="59" t="s">
        <v>150</v>
      </c>
      <c r="C115" s="40"/>
      <c r="D115" s="57"/>
      <c r="E115" s="3"/>
    </row>
    <row r="116" spans="2:8" ht="18">
      <c r="B116" s="60" t="s">
        <v>151</v>
      </c>
      <c r="C116" s="40"/>
      <c r="D116" s="57" t="s">
        <v>152</v>
      </c>
      <c r="E116" s="3"/>
      <c r="H116" s="44">
        <v>5</v>
      </c>
    </row>
    <row r="117" ht="17.25">
      <c r="C117" s="40"/>
    </row>
    <row r="118" spans="3:4" ht="15">
      <c r="C118" s="41"/>
      <c r="D118" s="41"/>
    </row>
    <row r="119" ht="15">
      <c r="D119" s="62"/>
    </row>
    <row r="120" spans="3:6" ht="18">
      <c r="C120" s="41"/>
      <c r="D120" s="58"/>
      <c r="E120" s="58"/>
      <c r="F120" s="39"/>
    </row>
    <row r="121" spans="5:6" ht="15">
      <c r="E121" s="39"/>
      <c r="F121" s="39"/>
    </row>
    <row r="122" spans="2:4" ht="15">
      <c r="B122" s="4" t="s">
        <v>153</v>
      </c>
      <c r="C122" s="41"/>
      <c r="D122" s="41"/>
    </row>
    <row r="124" spans="3:7" ht="22.5">
      <c r="C124" s="1" t="s">
        <v>217</v>
      </c>
      <c r="D124" s="39">
        <f>C7+C19+C21+C22+C23+C24+C25+C26+C27+C28+C29+C30+C31+C32+C33+C34+C35+C36+C37+C38+C39+C40+C41+C42+C43+C44+C46+C56+C77+C45+C74</f>
        <v>51405800</v>
      </c>
      <c r="E124" s="39">
        <f>D7+D19+D21+D22+D23+D24+D25+D26+D27+D28+D29+D30+D31+D32+D33+D34+D35+D36+D37+D38+D39+D40+D41+D42+D43+D44+D47+D57+D77+D45+D75</f>
        <v>16659204.47</v>
      </c>
      <c r="F124" s="109">
        <f>E7+E19+E21+E22+E23+E24+E25+E26+E27+E28+E29+E30+E31+E32+E33+E34+E35+E36+E37+E38+E39+E40+E41+E42+E43+E44+E47+E57+E77+E45+E74</f>
        <v>15654785.639999999</v>
      </c>
      <c r="G124" s="121" t="s">
        <v>226</v>
      </c>
    </row>
    <row r="125" spans="4:5" ht="15">
      <c r="D125" s="39"/>
      <c r="E125" s="39"/>
    </row>
    <row r="126" ht="15">
      <c r="C126" s="1" t="s">
        <v>218</v>
      </c>
    </row>
    <row r="128" spans="4:6" ht="15">
      <c r="D128" s="39">
        <f>C87-D124</f>
        <v>101148128</v>
      </c>
      <c r="E128" s="39">
        <f>D87-E124</f>
        <v>31931115.549999997</v>
      </c>
      <c r="F128" s="39">
        <f>E87-F124</f>
        <v>27071337.380000003</v>
      </c>
    </row>
    <row r="129" spans="6:7" ht="15">
      <c r="F129" s="1">
        <v>132835.94</v>
      </c>
      <c r="G129" s="1">
        <v>91101</v>
      </c>
    </row>
    <row r="130" ht="15">
      <c r="F130" s="109">
        <f>F129+F124</f>
        <v>15787621.579999998</v>
      </c>
    </row>
    <row r="133" ht="22.5">
      <c r="F133" s="124">
        <f>E87-F130</f>
        <v>26938501.440000005</v>
      </c>
    </row>
  </sheetData>
  <sheetProtection/>
  <mergeCells count="3">
    <mergeCell ref="A2:G2"/>
    <mergeCell ref="A3:G3"/>
    <mergeCell ref="A93:G93"/>
  </mergeCells>
  <printOptions/>
  <pageMargins left="0.7874015748031497" right="0.3937007874015748" top="0.3937007874015748" bottom="0.3937007874015748" header="0.31496062992125984" footer="0.35433070866141736"/>
  <pageSetup horizontalDpi="600" verticalDpi="600" orientation="landscape" paperSize="9" scale="48" r:id="rId3"/>
  <rowBreaks count="2" manualBreakCount="2">
    <brk id="29" max="7" man="1"/>
    <brk id="75"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mfu252104</cp:lastModifiedBy>
  <cp:lastPrinted>2013-05-14T08:36:28Z</cp:lastPrinted>
  <dcterms:created xsi:type="dcterms:W3CDTF">2002-12-06T14:14:06Z</dcterms:created>
  <dcterms:modified xsi:type="dcterms:W3CDTF">2013-05-14T08:36:33Z</dcterms:modified>
  <cp:category/>
  <cp:version/>
  <cp:contentType/>
  <cp:contentStatus/>
</cp:coreProperties>
</file>